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yeseniascomputer/Desktop/ Pathfinders/"/>
    </mc:Choice>
  </mc:AlternateContent>
  <xr:revisionPtr revIDLastSave="0" documentId="13_ncr:1_{3AF7EFA5-F29D-A849-8534-53038C5E2133}" xr6:coauthVersionLast="47" xr6:coauthVersionMax="47" xr10:uidLastSave="{00000000-0000-0000-0000-000000000000}"/>
  <workbookProtection workbookAlgorithmName="SHA-512" workbookHashValue="aEYYyyylNQADR8Z7X5XoFugp8NT12He5T5+gqOAonWP4cHB6pAibOCJ8c/U9jRUyEChHi0Pcz18faYihKisAOA==" workbookSaltValue="x0P9thdKTevWvzip/1tSsw==" workbookSpinCount="100000" lockStructure="1"/>
  <bookViews>
    <workbookView xWindow="0" yWindow="500" windowWidth="27080" windowHeight="16220" xr2:uid="{00000000-000D-0000-FFFF-FFFF00000000}"/>
  </bookViews>
  <sheets>
    <sheet name="Report" sheetId="1" r:id="rId1"/>
    <sheet name="Instruc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K88" i="1" l="1"/>
  <c r="K85" i="1" l="1"/>
  <c r="K83" i="1"/>
  <c r="K81" i="1"/>
  <c r="K79" i="1"/>
  <c r="K77" i="1"/>
  <c r="K74" i="1"/>
  <c r="K71" i="1"/>
  <c r="K69" i="1"/>
  <c r="K90" i="1" s="1"/>
  <c r="K65" i="1" l="1"/>
  <c r="B92" i="1" l="1"/>
  <c r="B83" i="1" l="1"/>
  <c r="I39" i="1"/>
  <c r="I38" i="1"/>
  <c r="B91" i="1" l="1"/>
  <c r="B30" i="1" l="1"/>
  <c r="K18" i="1"/>
  <c r="K39" i="1"/>
  <c r="K38" i="1"/>
  <c r="K37" i="1"/>
  <c r="K36" i="1"/>
  <c r="K30" i="1"/>
  <c r="C39" i="1"/>
  <c r="C38" i="1"/>
  <c r="B35" i="1"/>
  <c r="K22" i="1" l="1"/>
  <c r="K17" i="1" l="1"/>
  <c r="K16" i="1"/>
  <c r="K62" i="1"/>
  <c r="K60" i="1"/>
  <c r="K57" i="1"/>
  <c r="K54" i="1"/>
  <c r="K52" i="1"/>
  <c r="K50" i="1"/>
  <c r="K47" i="1"/>
  <c r="K44" i="1"/>
  <c r="K32" i="1"/>
  <c r="K29" i="1"/>
  <c r="K25" i="1"/>
  <c r="K24" i="1"/>
  <c r="K23" i="1"/>
  <c r="E109" i="1"/>
  <c r="K26" i="1" l="1"/>
  <c r="K41" i="1"/>
  <c r="K67" i="1" l="1"/>
  <c r="K93" i="1" s="1"/>
  <c r="B77" i="1"/>
  <c r="B57" i="1"/>
</calcChain>
</file>

<file path=xl/sharedStrings.xml><?xml version="1.0" encoding="utf-8"?>
<sst xmlns="http://schemas.openxmlformats.org/spreadsheetml/2006/main" count="211" uniqueCount="137">
  <si>
    <t xml:space="preserve">  </t>
  </si>
  <si>
    <t>Points</t>
  </si>
  <si>
    <t>Possible</t>
  </si>
  <si>
    <t>Earned</t>
  </si>
  <si>
    <t>(Minimum 2 meetings per month, Maximum of 4 points per month)      (Pathfinder &amp; Staff)</t>
  </si>
  <si>
    <t>75% OF THE CLUB MUST PARTICIPATE IN THE FOLLOWING ACTIVITIES TO RECEIVE POINTS</t>
  </si>
  <si>
    <t>Conference Camporee (*)</t>
  </si>
  <si>
    <t>Community Service Project (*)</t>
  </si>
  <si>
    <t>Formal Inspection (*)</t>
  </si>
  <si>
    <t>Induction Service (*)</t>
  </si>
  <si>
    <t>Investiture Program (*)</t>
  </si>
  <si>
    <t>President’s Physical Fitness Day (*)</t>
  </si>
  <si>
    <t>Share Your Faith /Outreach (*)</t>
  </si>
  <si>
    <t>Newsletter (*)</t>
  </si>
  <si>
    <t>Campmeeting Participation (**)</t>
  </si>
  <si>
    <t>Club Campout (**)</t>
  </si>
  <si>
    <t>Director’s/Assistant’s Retreat (**)</t>
  </si>
  <si>
    <t>Leadership Weekend (**)</t>
  </si>
  <si>
    <t>Mail to:  Pathfinders, Oklahoma Conference, P.O. Box 32098, Oklahoma City, OK  73123</t>
  </si>
  <si>
    <t>Or email to: youth@okla-adventist.org</t>
  </si>
  <si>
    <t>Oklahoma Conference Monthly Report</t>
  </si>
  <si>
    <t>For the month of:</t>
  </si>
  <si>
    <t xml:space="preserve">Meeting Date: </t>
  </si>
  <si>
    <t xml:space="preserve">Club Name: </t>
  </si>
  <si>
    <t xml:space="preserve">Club Director: </t>
  </si>
  <si>
    <t xml:space="preserve">Church: </t>
  </si>
  <si>
    <t xml:space="preserve">Email: </t>
  </si>
  <si>
    <t xml:space="preserve">Time: </t>
  </si>
  <si>
    <t xml:space="preserve">Number in attendance : </t>
  </si>
  <si>
    <t>1 Point</t>
  </si>
  <si>
    <t>2 Points</t>
  </si>
  <si>
    <t>0 Points</t>
  </si>
  <si>
    <t>within 30 days?</t>
  </si>
  <si>
    <t>5th of the month?</t>
  </si>
  <si>
    <t>10th of the month?</t>
  </si>
  <si>
    <t xml:space="preserve">Date: </t>
  </si>
  <si>
    <t xml:space="preserve">Number participated:  </t>
  </si>
  <si>
    <t xml:space="preserve">Number participated: </t>
  </si>
  <si>
    <t>Area Campout (*)</t>
  </si>
  <si>
    <t>Field Trip (**)</t>
  </si>
  <si>
    <t xml:space="preserve">Report Prepared By : </t>
  </si>
  <si>
    <t xml:space="preserve">Phone: </t>
  </si>
  <si>
    <t xml:space="preserve">Email :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</si>
  <si>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</si>
  <si>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</si>
  <si>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</si>
  <si>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</si>
  <si>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</si>
  <si>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</si>
  <si>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</si>
  <si>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</si>
  <si>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</si>
  <si>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</si>
  <si>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</si>
  <si>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</si>
  <si>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</si>
  <si>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</si>
  <si>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</si>
  <si>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</si>
  <si>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</si>
  <si>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</si>
  <si>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</si>
  <si>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</si>
  <si>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</si>
  <si>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Section B</t>
  </si>
  <si>
    <t>Section A</t>
  </si>
  <si>
    <t xml:space="preserve">Day of Regular Club Meeting: </t>
  </si>
  <si>
    <r>
      <t>Club Registration (*)</t>
    </r>
    <r>
      <rPr>
        <sz val="12"/>
        <color theme="1"/>
        <rFont val="Arial"/>
        <family val="2"/>
      </rPr>
      <t xml:space="preserve"> </t>
    </r>
  </si>
  <si>
    <t xml:space="preserve">    (Insurance and Background checks completed for entire staff by October 1 )</t>
  </si>
  <si>
    <t xml:space="preserve">    (2 overnight stays required.  Max 2 Camporees per year)</t>
  </si>
  <si>
    <t xml:space="preserve">    (2 overnight stays required)</t>
  </si>
  <si>
    <t xml:space="preserve">    (Max. 2 points per year)</t>
  </si>
  <si>
    <t xml:space="preserve">    (75% of the club must complete AY class work to be eligible for Honor Club) </t>
  </si>
  <si>
    <t xml:space="preserve">    (2 per year max.)</t>
  </si>
  <si>
    <t xml:space="preserve">    (1 overnight stay required, max. 2 points per year)</t>
  </si>
  <si>
    <t xml:space="preserve">    (Describe event on page 2. max. 2 points per year)</t>
  </si>
  <si>
    <t xml:space="preserve">Sub-Total of Section A = </t>
  </si>
  <si>
    <t xml:space="preserve">Sub-Total of Section B = </t>
  </si>
  <si>
    <t xml:space="preserve">Field Trip/Club Campout Summary: </t>
  </si>
  <si>
    <t>Outreach/Share your Faith Summary:</t>
  </si>
  <si>
    <t>Sooner News Summary:</t>
  </si>
  <si>
    <t>Instructions</t>
  </si>
  <si>
    <t>1.</t>
  </si>
  <si>
    <t>Adventurer Clubs within the Oklahoma Conference of Seventh-day Adventists.</t>
  </si>
  <si>
    <t>2.</t>
  </si>
  <si>
    <t>This "Report" template is intended to be used by both Pathfinder Clubs and</t>
  </si>
  <si>
    <t>3.</t>
  </si>
  <si>
    <t>Entries in Orange fields must be dates.</t>
  </si>
  <si>
    <t>4.</t>
  </si>
  <si>
    <t>Entries in Light Blue fields must be a number.</t>
  </si>
  <si>
    <t>Entries in Light Yellow are informational in nature.</t>
  </si>
  <si>
    <t>5.</t>
  </si>
  <si>
    <t>Vertical Lookup Table</t>
  </si>
  <si>
    <t>6.</t>
  </si>
  <si>
    <t>7.</t>
  </si>
  <si>
    <t>Pathfinders</t>
  </si>
  <si>
    <t>Adventurers</t>
  </si>
  <si>
    <t>Section C</t>
  </si>
  <si>
    <t>END</t>
  </si>
  <si>
    <t>Thank you for being involved with the youth in your church. We appreciate all the hard</t>
  </si>
  <si>
    <t xml:space="preserve">work you put into creating an atmosphere of love and learning. </t>
  </si>
  <si>
    <t>When printing, choose "Print Selection" and "Fit columns to page" after</t>
  </si>
  <si>
    <t>A13</t>
  </si>
  <si>
    <t>A14</t>
  </si>
  <si>
    <t>A15</t>
  </si>
  <si>
    <t>A16</t>
  </si>
  <si>
    <t xml:space="preserve">    (Must have a minimum of two events per year. Describe event in Section C2. Max. 2 points per year)</t>
  </si>
  <si>
    <t xml:space="preserve">    Monthly participation in Newsletter with photos and detailed written description of the month. Section C3</t>
  </si>
  <si>
    <t xml:space="preserve">Area Level (*) </t>
  </si>
  <si>
    <t xml:space="preserve">Grand Total Points Earned = </t>
  </si>
  <si>
    <t>the first line of text will show. The cell can be copied into a "WORD" document</t>
  </si>
  <si>
    <t>Enter summaries in Section C. Fill in blank. After hitting the enter key, only</t>
  </si>
  <si>
    <t>and pasted as "text-only". The entire cell will be copied, not just what shows.</t>
  </si>
  <si>
    <t>(Area Level Bible Bowl is required to be eligible for Honor Club.)</t>
  </si>
  <si>
    <t>Did your club participate?  Y or N</t>
  </si>
  <si>
    <t xml:space="preserve"> Printed</t>
  </si>
  <si>
    <t>8.</t>
  </si>
  <si>
    <t>When you have finished reading these instructions, click on the yellow tab</t>
  </si>
  <si>
    <t>below to complete the report.</t>
  </si>
  <si>
    <t>highlighting from cell A1 down to cell K111 (END) on the "Report" tab.</t>
  </si>
  <si>
    <t>Entries in Light Green fields must be a single letter: P or A; Y or N.</t>
  </si>
  <si>
    <r>
      <t xml:space="preserve">   </t>
    </r>
    <r>
      <rPr>
        <b/>
        <sz val="12"/>
        <color theme="1"/>
        <rFont val="Arial"/>
        <family val="2"/>
      </rPr>
      <t>Project (**)</t>
    </r>
    <r>
      <rPr>
        <sz val="12"/>
        <color theme="1"/>
        <rFont val="Arial"/>
        <family val="2"/>
      </rPr>
      <t xml:space="preserve">  (Max. 2 points per year)</t>
    </r>
  </si>
  <si>
    <t xml:space="preserve">Home Church Improvement </t>
  </si>
  <si>
    <t xml:space="preserve">Conference Level (**) </t>
  </si>
  <si>
    <t>9.</t>
  </si>
  <si>
    <t>To submit the report, save the document to your hard drive, then attach the</t>
  </si>
  <si>
    <t>document to an email and send it to the address at the bottom of the report.</t>
  </si>
  <si>
    <t>You may send it via USPS mail also.</t>
  </si>
  <si>
    <t>Was this report mailed, or e-mailed by (*) the</t>
  </si>
  <si>
    <r>
      <t>(Enter</t>
    </r>
    <r>
      <rPr>
        <b/>
        <sz val="12"/>
        <color theme="1"/>
        <rFont val="Arial"/>
        <family val="2"/>
      </rPr>
      <t xml:space="preserve"> Y</t>
    </r>
    <r>
      <rPr>
        <sz val="12"/>
        <color theme="1"/>
        <rFont val="Arial"/>
        <family val="2"/>
      </rPr>
      <t xml:space="preserve"> or 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on ONE line to the right.)</t>
    </r>
  </si>
  <si>
    <t xml:space="preserve"> Honor Club requires 9 monthly reports per year to be Honor Club.</t>
  </si>
  <si>
    <t xml:space="preserve">Wewoka Woods Improvement </t>
  </si>
  <si>
    <t xml:space="preserve"> </t>
  </si>
  <si>
    <t>Year of:</t>
  </si>
  <si>
    <r>
      <rPr>
        <sz val="12"/>
        <color theme="1"/>
        <rFont val="Arial"/>
        <family val="2"/>
      </rPr>
      <t xml:space="preserve">Is this a Pathfinder Club </t>
    </r>
    <r>
      <rPr>
        <b/>
        <sz val="12"/>
        <color theme="1"/>
        <rFont val="Arial"/>
        <family val="2"/>
      </rPr>
      <t>(P)</t>
    </r>
    <r>
      <rPr>
        <sz val="12"/>
        <color theme="1"/>
        <rFont val="Arial"/>
        <family val="2"/>
      </rPr>
      <t xml:space="preserve"> Report or an Adventurer Club </t>
    </r>
    <r>
      <rPr>
        <b/>
        <sz val="12"/>
        <color theme="1"/>
        <rFont val="Arial"/>
        <family val="2"/>
      </rPr>
      <t>(A)</t>
    </r>
    <r>
      <rPr>
        <sz val="12"/>
        <color theme="1"/>
        <rFont val="Arial"/>
        <family val="2"/>
      </rPr>
      <t xml:space="preserve"> Report? Enter a </t>
    </r>
    <r>
      <rPr>
        <b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 xml:space="preserve"> or an </t>
    </r>
    <r>
      <rPr>
        <b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: </t>
    </r>
  </si>
  <si>
    <t>How many children are registered in your club?</t>
  </si>
  <si>
    <t>1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</si>
</sst>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Font="1"/>
    <xf numFmtId="0" fontId="1" fillId="0" borderId="0" xfId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12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quotePrefix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quotePrefix="1" applyFont="1" applyAlignment="1">
      <alignment horizontal="right" vertical="center"/>
    </xf>
    <xf numFmtId="0" fontId="0" fillId="0" borderId="0" xfId="0" quotePrefix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quotePrefix="1" applyFont="1" applyAlignment="1">
      <alignment vertical="center"/>
    </xf>
    <xf numFmtId="0" fontId="1" fillId="0" borderId="0" xfId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 indent="12"/>
    </xf>
    <xf numFmtId="0" fontId="0" fillId="0" borderId="0" xfId="0" quotePrefix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/>
    <xf numFmtId="0" fontId="0" fillId="0" borderId="6" xfId="0" applyFont="1" applyBorder="1"/>
    <xf numFmtId="0" fontId="5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0" xfId="0" quotePrefix="1" applyFont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14" fontId="0" fillId="0" borderId="0" xfId="0" applyNumberFormat="1" applyFont="1"/>
    <xf numFmtId="0" fontId="8" fillId="0" borderId="8" xfId="0" applyFont="1" applyBorder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7" xfId="0" applyFont="1" applyBorder="1"/>
    <xf numFmtId="0" fontId="8" fillId="0" borderId="0" xfId="0" applyFont="1" applyBorder="1"/>
    <xf numFmtId="0" fontId="2" fillId="0" borderId="0" xfId="0" applyFont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9" fillId="0" borderId="9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9" fillId="0" borderId="14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8" fillId="6" borderId="1" xfId="0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4" fontId="0" fillId="3" borderId="1" xfId="0" applyNumberFormat="1" applyFont="1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0" fillId="6" borderId="1" xfId="0" applyFont="1" applyFill="1" applyBorder="1" applyAlignment="1" applyProtection="1">
      <alignment horizontal="left"/>
      <protection locked="0"/>
    </xf>
    <xf numFmtId="0" fontId="8" fillId="6" borderId="1" xfId="0" applyFont="1" applyFill="1" applyBorder="1" applyAlignment="1" applyProtection="1">
      <alignment horizontal="left"/>
      <protection locked="0"/>
    </xf>
    <xf numFmtId="0" fontId="3" fillId="6" borderId="0" xfId="0" applyFont="1" applyFill="1" applyAlignment="1" applyProtection="1">
      <alignment horizontal="left" wrapText="1"/>
      <protection locked="0"/>
    </xf>
    <xf numFmtId="0" fontId="0" fillId="6" borderId="0" xfId="0" applyFont="1" applyFill="1" applyAlignment="1" applyProtection="1">
      <alignment horizontal="left" wrapText="1"/>
      <protection locked="0"/>
    </xf>
    <xf numFmtId="0" fontId="14" fillId="0" borderId="0" xfId="0" applyFont="1" applyAlignment="1">
      <alignment horizontal="left"/>
    </xf>
    <xf numFmtId="0" fontId="0" fillId="6" borderId="0" xfId="0" applyFont="1" applyFill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th@okla-adventist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112"/>
  <sheetViews>
    <sheetView tabSelected="1" workbookViewId="0">
      <pane ySplit="14" topLeftCell="A15" activePane="bottomLeft" state="frozen"/>
      <selection pane="bottomLeft" activeCell="G3" sqref="G3:H3"/>
    </sheetView>
  </sheetViews>
  <sheetFormatPr baseColWidth="10" defaultColWidth="8.7109375" defaultRowHeight="16" x14ac:dyDescent="0.2"/>
  <cols>
    <col min="1" max="1" width="4.42578125" customWidth="1"/>
    <col min="2" max="2" width="13.85546875" customWidth="1"/>
    <col min="3" max="3" width="14.42578125" customWidth="1"/>
    <col min="4" max="4" width="7.5703125" customWidth="1"/>
    <col min="5" max="5" width="19.85546875" customWidth="1"/>
    <col min="7" max="7" width="6.85546875" customWidth="1"/>
    <col min="8" max="8" width="10.140625" customWidth="1"/>
    <col min="9" max="9" width="8.42578125" customWidth="1"/>
    <col min="10" max="10" width="2.140625" customWidth="1"/>
    <col min="11" max="11" width="8.42578125" customWidth="1"/>
  </cols>
  <sheetData>
    <row r="1" spans="1:18" ht="30" x14ac:dyDescent="0.2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"/>
      <c r="M1" s="1"/>
      <c r="N1" s="1"/>
      <c r="O1" s="1"/>
      <c r="P1" s="1"/>
      <c r="Q1" s="1"/>
      <c r="R1" s="1"/>
    </row>
    <row r="2" spans="1:18" ht="11.25" customHeight="1" x14ac:dyDescent="0.2"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68"/>
      <c r="N2" s="1"/>
      <c r="O2" s="1"/>
      <c r="P2" s="1"/>
      <c r="Q2" s="1"/>
      <c r="R2" s="1"/>
    </row>
    <row r="3" spans="1:18" ht="18" x14ac:dyDescent="0.2">
      <c r="B3" s="3" t="s">
        <v>21</v>
      </c>
      <c r="C3" s="79"/>
      <c r="D3" s="13"/>
      <c r="E3" s="97"/>
      <c r="F3" s="1" t="s">
        <v>133</v>
      </c>
      <c r="G3" s="104"/>
      <c r="H3" s="104"/>
      <c r="I3" s="1"/>
      <c r="J3" s="1"/>
      <c r="K3" s="1"/>
      <c r="L3" s="1"/>
      <c r="M3" s="68"/>
      <c r="N3" s="1"/>
      <c r="O3" s="1"/>
      <c r="P3" s="1"/>
      <c r="Q3" s="1"/>
      <c r="R3" s="1"/>
    </row>
    <row r="4" spans="1:18" x14ac:dyDescent="0.2"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68"/>
      <c r="N4" s="1"/>
      <c r="O4" s="1"/>
      <c r="P4" s="1"/>
      <c r="Q4" s="1"/>
      <c r="R4" s="1"/>
    </row>
    <row r="5" spans="1:18" ht="18" x14ac:dyDescent="0.2">
      <c r="B5" s="4" t="s">
        <v>23</v>
      </c>
      <c r="C5" s="100"/>
      <c r="D5" s="100"/>
      <c r="E5" s="100"/>
      <c r="F5" s="12" t="s">
        <v>25</v>
      </c>
      <c r="G5" s="100"/>
      <c r="H5" s="100"/>
      <c r="I5" s="100"/>
      <c r="J5" s="100"/>
      <c r="K5" s="100"/>
      <c r="L5" s="1"/>
      <c r="M5" s="68"/>
      <c r="N5" s="1"/>
      <c r="O5" s="1"/>
      <c r="P5" s="1"/>
      <c r="Q5" s="1"/>
      <c r="R5" s="1"/>
    </row>
    <row r="6" spans="1:18" x14ac:dyDescent="0.2">
      <c r="B6" s="5"/>
      <c r="C6" s="5"/>
      <c r="D6" s="5"/>
      <c r="E6" s="1"/>
      <c r="F6" s="1"/>
      <c r="G6" s="1"/>
      <c r="H6" s="1"/>
      <c r="I6" s="1"/>
      <c r="J6" s="1"/>
      <c r="K6" s="1"/>
      <c r="L6" s="1"/>
      <c r="M6" s="68"/>
      <c r="N6" s="1"/>
      <c r="O6" s="1"/>
      <c r="P6" s="1"/>
      <c r="Q6" s="1"/>
      <c r="R6" s="1"/>
    </row>
    <row r="7" spans="1:18" x14ac:dyDescent="0.2">
      <c r="B7" s="4" t="s">
        <v>24</v>
      </c>
      <c r="C7" s="99"/>
      <c r="D7" s="99"/>
      <c r="E7" s="99"/>
      <c r="F7" s="12" t="s">
        <v>26</v>
      </c>
      <c r="G7" s="99"/>
      <c r="H7" s="99"/>
      <c r="I7" s="99"/>
      <c r="J7" s="99"/>
      <c r="K7" s="99"/>
      <c r="L7" s="1"/>
      <c r="M7" s="68"/>
      <c r="N7" s="1"/>
      <c r="O7" s="1"/>
      <c r="P7" s="1"/>
      <c r="Q7" s="1"/>
      <c r="R7" s="1"/>
    </row>
    <row r="8" spans="1:18" x14ac:dyDescent="0.2">
      <c r="B8" s="5"/>
      <c r="C8" s="5"/>
      <c r="D8" s="5"/>
      <c r="E8" s="1"/>
      <c r="F8" s="1"/>
      <c r="G8" s="1"/>
      <c r="H8" s="1"/>
      <c r="I8" s="1"/>
      <c r="J8" s="1"/>
      <c r="K8" s="1"/>
      <c r="L8" s="1"/>
      <c r="M8" s="68"/>
      <c r="N8" s="1"/>
      <c r="O8" s="1"/>
      <c r="P8" s="1"/>
      <c r="Q8" s="1"/>
      <c r="R8" s="1"/>
    </row>
    <row r="9" spans="1:18" x14ac:dyDescent="0.2">
      <c r="D9" s="4" t="s">
        <v>66</v>
      </c>
      <c r="E9" s="80"/>
      <c r="F9" s="12" t="s">
        <v>27</v>
      </c>
      <c r="G9" s="99"/>
      <c r="H9" s="99"/>
      <c r="I9" s="99"/>
      <c r="J9" s="1"/>
      <c r="K9" s="1"/>
      <c r="L9" s="1"/>
      <c r="M9" s="68"/>
      <c r="N9" s="1"/>
      <c r="O9" s="1"/>
      <c r="P9" s="1"/>
      <c r="Q9" s="1"/>
      <c r="R9" s="1"/>
    </row>
    <row r="10" spans="1:18" ht="17" thickBot="1" x14ac:dyDescent="0.25">
      <c r="B10" s="5"/>
      <c r="C10" s="5"/>
      <c r="D10" s="5"/>
      <c r="E10" s="1"/>
      <c r="F10" s="1"/>
      <c r="G10" s="1"/>
      <c r="H10" s="1"/>
      <c r="I10" s="1"/>
      <c r="J10" s="1"/>
      <c r="K10" s="1"/>
      <c r="L10" s="1"/>
      <c r="M10" s="68"/>
      <c r="N10" s="1"/>
      <c r="O10" s="1"/>
      <c r="P10" s="1"/>
      <c r="Q10" s="1"/>
      <c r="R10" s="1"/>
    </row>
    <row r="11" spans="1:18" ht="17" thickBot="1" x14ac:dyDescent="0.25">
      <c r="C11" s="5"/>
      <c r="D11" s="23"/>
      <c r="E11" s="20"/>
      <c r="F11" s="5"/>
      <c r="G11" s="43" t="s">
        <v>134</v>
      </c>
      <c r="H11" s="81" t="s">
        <v>132</v>
      </c>
      <c r="I11" s="1"/>
      <c r="J11" s="22"/>
      <c r="K11" s="1"/>
      <c r="L11" s="1"/>
      <c r="M11" s="68"/>
      <c r="N11" s="1"/>
      <c r="O11" s="1"/>
      <c r="P11" s="1"/>
      <c r="Q11" s="1"/>
      <c r="R11" s="1"/>
    </row>
    <row r="12" spans="1:18" x14ac:dyDescent="0.2">
      <c r="B12" s="5" t="s">
        <v>0</v>
      </c>
      <c r="C12" s="5"/>
      <c r="D12" s="5"/>
      <c r="E12" s="1"/>
      <c r="F12" s="1"/>
      <c r="G12" s="1"/>
      <c r="H12" s="1"/>
      <c r="I12" s="1"/>
      <c r="J12" s="1"/>
      <c r="K12" s="1"/>
      <c r="L12" s="1"/>
      <c r="M12" s="68"/>
      <c r="N12" s="1"/>
      <c r="O12" s="1"/>
      <c r="P12" s="1"/>
      <c r="Q12" s="1"/>
      <c r="R12" s="1"/>
    </row>
    <row r="13" spans="1:18" x14ac:dyDescent="0.2">
      <c r="C13" s="5"/>
      <c r="E13" s="4" t="s">
        <v>135</v>
      </c>
      <c r="F13" s="82"/>
      <c r="G13" s="1"/>
      <c r="H13" s="1"/>
      <c r="I13" s="63" t="s">
        <v>1</v>
      </c>
      <c r="J13" s="1"/>
      <c r="K13" s="63" t="s">
        <v>1</v>
      </c>
      <c r="M13" s="68"/>
      <c r="N13" s="1"/>
      <c r="O13" s="1"/>
      <c r="P13" s="1"/>
      <c r="Q13" s="1"/>
      <c r="R13" s="1"/>
    </row>
    <row r="14" spans="1:18" x14ac:dyDescent="0.2">
      <c r="C14" s="1"/>
      <c r="D14" s="1"/>
      <c r="E14" s="1"/>
      <c r="F14" s="1"/>
      <c r="G14" s="1"/>
      <c r="H14" s="1"/>
      <c r="I14" s="64" t="s">
        <v>2</v>
      </c>
      <c r="J14" s="1"/>
      <c r="K14" s="64" t="s">
        <v>3</v>
      </c>
      <c r="M14" s="68"/>
      <c r="N14" s="1"/>
      <c r="P14" s="1"/>
      <c r="R14" s="1"/>
    </row>
    <row r="15" spans="1:18" x14ac:dyDescent="0.2">
      <c r="A15" s="33" t="s">
        <v>65</v>
      </c>
      <c r="B15" s="34"/>
      <c r="C15" s="1"/>
      <c r="D15" s="1"/>
      <c r="E15" s="1"/>
      <c r="F15" s="1"/>
      <c r="G15" s="1"/>
      <c r="H15" s="1"/>
      <c r="I15" s="24"/>
      <c r="J15" s="1"/>
      <c r="K15" s="24"/>
      <c r="M15" s="68"/>
      <c r="N15" s="1"/>
      <c r="P15" s="1"/>
      <c r="R15" s="1"/>
    </row>
    <row r="16" spans="1:18" x14ac:dyDescent="0.2">
      <c r="A16" s="30" t="s">
        <v>43</v>
      </c>
      <c r="C16" s="5"/>
      <c r="D16" s="5"/>
      <c r="E16" s="4" t="s">
        <v>128</v>
      </c>
      <c r="F16" s="16" t="s">
        <v>33</v>
      </c>
      <c r="G16" s="5"/>
      <c r="H16" s="95"/>
      <c r="I16" s="11" t="s">
        <v>30</v>
      </c>
      <c r="J16" s="1"/>
      <c r="K16" s="18" t="str">
        <f>IF(H16="Y",2," ")</f>
        <v xml:space="preserve"> </v>
      </c>
      <c r="M16" s="68"/>
      <c r="N16" s="1"/>
      <c r="O16" s="1"/>
      <c r="P16" s="1"/>
      <c r="Q16" s="1"/>
      <c r="R16" s="1"/>
    </row>
    <row r="17" spans="1:18" x14ac:dyDescent="0.2">
      <c r="B17" s="5"/>
      <c r="C17" s="16" t="s">
        <v>129</v>
      </c>
      <c r="D17" s="5"/>
      <c r="E17" s="1"/>
      <c r="F17" s="5" t="s">
        <v>34</v>
      </c>
      <c r="G17" s="5"/>
      <c r="H17" s="96"/>
      <c r="I17" s="17" t="s">
        <v>136</v>
      </c>
      <c r="J17" s="1"/>
      <c r="K17" s="18" t="str">
        <f>IF(H17="Y",1," ")</f>
        <v xml:space="preserve"> </v>
      </c>
      <c r="L17" s="17"/>
      <c r="M17" s="68"/>
      <c r="N17" s="1"/>
      <c r="O17" s="1"/>
      <c r="P17" s="1"/>
      <c r="Q17" s="1"/>
      <c r="R17" s="1"/>
    </row>
    <row r="18" spans="1:18" x14ac:dyDescent="0.2">
      <c r="B18" s="5"/>
      <c r="C18" s="5"/>
      <c r="D18" s="5"/>
      <c r="E18" s="1"/>
      <c r="F18" s="5" t="s">
        <v>32</v>
      </c>
      <c r="G18" s="5"/>
      <c r="H18" s="96"/>
      <c r="I18" s="17" t="s">
        <v>31</v>
      </c>
      <c r="J18" s="1"/>
      <c r="K18" s="18" t="str">
        <f>IF(H18="Y",0," ")</f>
        <v xml:space="preserve"> </v>
      </c>
      <c r="L18" s="17"/>
      <c r="M18" s="68"/>
      <c r="N18" s="1"/>
      <c r="O18" s="1"/>
      <c r="P18" s="1"/>
      <c r="Q18" s="1"/>
      <c r="R18" s="1"/>
    </row>
    <row r="19" spans="1:18" x14ac:dyDescent="0.2">
      <c r="B19" s="6" t="s">
        <v>130</v>
      </c>
      <c r="C19" s="6"/>
      <c r="D19" s="6"/>
      <c r="E19" s="1"/>
      <c r="F19" s="1"/>
      <c r="G19" s="1"/>
      <c r="H19" s="1"/>
      <c r="I19" s="1"/>
      <c r="J19" s="1"/>
      <c r="K19" s="1"/>
      <c r="L19" s="1"/>
      <c r="M19" s="68"/>
      <c r="N19" s="1"/>
      <c r="O19" s="1"/>
      <c r="P19" s="1"/>
      <c r="Q19" s="1"/>
      <c r="R19" s="1"/>
    </row>
    <row r="20" spans="1:18" ht="17" thickBot="1" x14ac:dyDescent="0.25">
      <c r="B20" s="6"/>
      <c r="C20" s="6"/>
      <c r="D20" s="6"/>
      <c r="E20" s="1"/>
      <c r="F20" s="1"/>
      <c r="G20" s="1"/>
      <c r="H20" s="1"/>
      <c r="I20" s="1"/>
      <c r="J20" s="1"/>
      <c r="K20" s="1"/>
      <c r="L20" s="1"/>
      <c r="M20" s="68"/>
      <c r="N20" s="1"/>
      <c r="O20" s="1"/>
      <c r="P20" s="1"/>
      <c r="Q20" s="1"/>
      <c r="R20" s="1"/>
    </row>
    <row r="21" spans="1:18" ht="17" thickBot="1" x14ac:dyDescent="0.25">
      <c r="B21" s="37" t="s">
        <v>5</v>
      </c>
      <c r="C21" s="38"/>
      <c r="D21" s="38"/>
      <c r="E21" s="39"/>
      <c r="F21" s="39"/>
      <c r="G21" s="39"/>
      <c r="H21" s="40"/>
      <c r="I21" s="1"/>
      <c r="J21" s="1"/>
      <c r="K21" s="1"/>
      <c r="L21" s="1"/>
      <c r="M21" s="68"/>
      <c r="N21" s="1"/>
      <c r="O21" s="1"/>
      <c r="P21" s="1"/>
      <c r="Q21" s="1"/>
      <c r="R21" s="1"/>
    </row>
    <row r="22" spans="1:18" x14ac:dyDescent="0.2">
      <c r="A22" s="30" t="s">
        <v>44</v>
      </c>
      <c r="B22" s="4" t="s">
        <v>22</v>
      </c>
      <c r="C22" s="83"/>
      <c r="D22" s="14"/>
      <c r="E22" s="4" t="s">
        <v>28</v>
      </c>
      <c r="F22" s="86"/>
      <c r="G22" s="5"/>
      <c r="H22" s="17"/>
      <c r="I22" s="17" t="s">
        <v>29</v>
      </c>
      <c r="K22" s="21" t="str">
        <f>IF(F$13&lt;1," ",IF(F22&gt;=$F$13*0.75,1," "))</f>
        <v xml:space="preserve"> </v>
      </c>
      <c r="L22" s="1"/>
      <c r="M22" s="68"/>
      <c r="N22" s="1"/>
      <c r="O22" s="1"/>
      <c r="P22" s="1"/>
      <c r="Q22" s="1"/>
      <c r="R22" s="1"/>
    </row>
    <row r="23" spans="1:18" x14ac:dyDescent="0.2">
      <c r="B23" s="4" t="s">
        <v>22</v>
      </c>
      <c r="C23" s="84"/>
      <c r="D23" s="15"/>
      <c r="E23" s="4" t="s">
        <v>28</v>
      </c>
      <c r="F23" s="86"/>
      <c r="G23" s="5"/>
      <c r="H23" s="5"/>
      <c r="I23" s="17" t="s">
        <v>29</v>
      </c>
      <c r="K23" s="21" t="str">
        <f>IF(F$13&lt;1," ",IF(F23&gt;=$F$13*0.75,1," "))</f>
        <v xml:space="preserve"> </v>
      </c>
      <c r="L23" s="1"/>
      <c r="M23" s="68"/>
      <c r="N23" s="1"/>
      <c r="O23" s="1"/>
      <c r="P23" s="1"/>
      <c r="Q23" s="1"/>
      <c r="R23" s="1"/>
    </row>
    <row r="24" spans="1:18" x14ac:dyDescent="0.2">
      <c r="B24" s="4" t="s">
        <v>22</v>
      </c>
      <c r="C24" s="85"/>
      <c r="D24" s="15"/>
      <c r="E24" s="4" t="s">
        <v>28</v>
      </c>
      <c r="F24" s="86"/>
      <c r="G24" s="5"/>
      <c r="H24" s="5"/>
      <c r="I24" s="17" t="s">
        <v>29</v>
      </c>
      <c r="K24" s="21" t="str">
        <f>IF(F$13&lt;1," ",IF(F24&gt;=$F$13*0.75,1," "))</f>
        <v xml:space="preserve"> </v>
      </c>
      <c r="L24" s="1"/>
      <c r="M24" s="68"/>
      <c r="N24" s="1"/>
      <c r="O24" s="1"/>
      <c r="P24" s="1"/>
      <c r="Q24" s="1"/>
      <c r="R24" s="1"/>
    </row>
    <row r="25" spans="1:18" x14ac:dyDescent="0.2">
      <c r="B25" s="4" t="s">
        <v>22</v>
      </c>
      <c r="C25" s="84"/>
      <c r="D25" s="15"/>
      <c r="E25" s="4" t="s">
        <v>28</v>
      </c>
      <c r="F25" s="86"/>
      <c r="G25" s="5"/>
      <c r="H25" s="5"/>
      <c r="I25" s="17" t="s">
        <v>29</v>
      </c>
      <c r="K25" s="21" t="str">
        <f>IF(F$13&lt;1," ",IF(F25&gt;=$F$13*0.75,1," "))</f>
        <v xml:space="preserve"> </v>
      </c>
      <c r="L25" s="1"/>
      <c r="M25" s="68"/>
      <c r="N25" s="1"/>
      <c r="O25" s="1"/>
      <c r="P25" s="1"/>
      <c r="Q25" s="1"/>
      <c r="R25" s="1"/>
    </row>
    <row r="26" spans="1:18" x14ac:dyDescent="0.2">
      <c r="B26" s="4" t="s">
        <v>22</v>
      </c>
      <c r="C26" s="84"/>
      <c r="D26" s="15"/>
      <c r="E26" s="4" t="s">
        <v>28</v>
      </c>
      <c r="F26" s="86"/>
      <c r="G26" s="5"/>
      <c r="H26" s="5"/>
      <c r="I26" s="17" t="s">
        <v>29</v>
      </c>
      <c r="K26" s="36" t="str">
        <f>IF(F$13&lt;1," ",IF((SUM(K22:K25)=4),0,IF(F26&gt;=$F$13*0.75,1," ")))</f>
        <v xml:space="preserve"> </v>
      </c>
      <c r="L26" s="1"/>
      <c r="M26" s="68"/>
      <c r="N26" s="1"/>
      <c r="O26" s="1"/>
      <c r="P26" s="1"/>
      <c r="Q26" s="1"/>
      <c r="R26" s="1"/>
    </row>
    <row r="27" spans="1:18" x14ac:dyDescent="0.2">
      <c r="B27" s="5" t="s">
        <v>4</v>
      </c>
      <c r="C27" s="5"/>
      <c r="D27" s="5"/>
      <c r="E27" s="1"/>
      <c r="F27" s="1"/>
      <c r="G27" s="1"/>
      <c r="H27" s="1"/>
      <c r="I27" s="17"/>
      <c r="J27" s="1"/>
      <c r="K27" s="1"/>
      <c r="L27" s="1"/>
      <c r="M27" s="68"/>
      <c r="N27" s="1"/>
      <c r="O27" s="1"/>
      <c r="P27" s="1"/>
      <c r="Q27" s="1"/>
      <c r="R27" s="1"/>
    </row>
    <row r="28" spans="1:18" x14ac:dyDescent="0.2">
      <c r="B28" s="5"/>
      <c r="C28" s="5"/>
      <c r="D28" s="5"/>
      <c r="E28" s="1"/>
      <c r="F28" s="1"/>
      <c r="G28" s="1"/>
      <c r="H28" s="1"/>
      <c r="I28" s="17"/>
      <c r="J28" s="1"/>
      <c r="K28" s="1"/>
      <c r="L28" s="1"/>
      <c r="M28" s="68"/>
      <c r="N28" s="1"/>
      <c r="O28" s="1"/>
      <c r="P28" s="1"/>
      <c r="Q28" s="1"/>
      <c r="R28" s="1"/>
    </row>
    <row r="29" spans="1:18" x14ac:dyDescent="0.2">
      <c r="A29" s="30" t="s">
        <v>45</v>
      </c>
      <c r="B29" s="5" t="str">
        <f>IF(H11="P","Number of Pathfinders in field/dress uniform. (*) (Must equal 75%):","Number of Adventurers in field/dress uniform. (*) ")</f>
        <v xml:space="preserve">Number of Adventurers in field/dress uniform. (*) </v>
      </c>
      <c r="C29" s="5"/>
      <c r="D29" s="5"/>
      <c r="E29" s="1"/>
      <c r="F29" s="86"/>
      <c r="G29" s="1"/>
      <c r="H29" s="22"/>
      <c r="I29" s="17" t="s">
        <v>29</v>
      </c>
      <c r="J29" s="5"/>
      <c r="K29" s="18" t="str">
        <f>IF(F$13&lt;1," ",IF($F$29&gt;=$F$13*0.75,1," "))</f>
        <v xml:space="preserve"> </v>
      </c>
      <c r="L29" s="5"/>
      <c r="M29" s="68"/>
      <c r="N29" s="1"/>
      <c r="O29" s="1"/>
      <c r="P29" s="1"/>
      <c r="Q29" s="1"/>
      <c r="R29" s="1"/>
    </row>
    <row r="30" spans="1:18" x14ac:dyDescent="0.2">
      <c r="A30" s="30" t="s">
        <v>46</v>
      </c>
      <c r="B30" s="5" t="str">
        <f>IF(H11="P","All Pathfinders working on AY class work. (*)","All Adventurers working on AY class work. (*)")</f>
        <v>All Adventurers working on AY class work. (*)</v>
      </c>
      <c r="C30" s="5"/>
      <c r="D30" s="5"/>
      <c r="E30" s="1"/>
      <c r="F30" s="87"/>
      <c r="G30" s="1"/>
      <c r="H30" s="22"/>
      <c r="I30" s="17" t="s">
        <v>29</v>
      </c>
      <c r="J30" s="5"/>
      <c r="K30" s="18" t="str">
        <f>IF($F$30="Y",1," ")</f>
        <v xml:space="preserve"> </v>
      </c>
      <c r="L30" s="5"/>
      <c r="M30" s="68"/>
      <c r="N30" s="1"/>
      <c r="O30" s="1"/>
      <c r="P30" s="1"/>
      <c r="Q30" s="1"/>
      <c r="R30" s="1"/>
    </row>
    <row r="31" spans="1:18" x14ac:dyDescent="0.2">
      <c r="B31" s="7"/>
      <c r="C31" s="7"/>
      <c r="D31" s="7"/>
      <c r="E31" s="1"/>
      <c r="F31" s="88"/>
      <c r="G31" s="1"/>
      <c r="H31" s="1"/>
      <c r="I31" s="17"/>
      <c r="J31" s="1"/>
      <c r="K31" s="22"/>
      <c r="L31" s="1"/>
      <c r="M31" s="68"/>
      <c r="N31" s="1"/>
      <c r="O31" s="1"/>
      <c r="P31" s="1"/>
      <c r="Q31" s="1"/>
      <c r="R31" s="1"/>
    </row>
    <row r="32" spans="1:18" x14ac:dyDescent="0.2">
      <c r="A32" s="30" t="s">
        <v>47</v>
      </c>
      <c r="B32" s="8" t="s">
        <v>38</v>
      </c>
      <c r="C32" s="8"/>
      <c r="D32" s="8"/>
      <c r="E32" s="4" t="s">
        <v>37</v>
      </c>
      <c r="F32" s="86"/>
      <c r="G32" s="4" t="s">
        <v>35</v>
      </c>
      <c r="H32" s="89"/>
      <c r="I32" s="17" t="s">
        <v>29</v>
      </c>
      <c r="K32" s="18" t="str">
        <f>IF(F$13&lt;1," ",IF($F$32&gt;=$F$13*0.75,1," "))</f>
        <v xml:space="preserve"> </v>
      </c>
      <c r="L32" s="1"/>
      <c r="M32" s="69"/>
      <c r="N32" s="1"/>
      <c r="O32" s="1"/>
      <c r="P32" s="1"/>
      <c r="Q32" s="1"/>
      <c r="R32" s="1"/>
    </row>
    <row r="33" spans="1:18" x14ac:dyDescent="0.2">
      <c r="A33" s="30"/>
      <c r="B33" s="16" t="s">
        <v>70</v>
      </c>
      <c r="C33" s="5"/>
      <c r="D33" s="5"/>
      <c r="E33" s="1"/>
      <c r="F33" s="1"/>
      <c r="G33" s="1"/>
      <c r="H33" s="1"/>
      <c r="I33" s="17"/>
      <c r="J33" s="1"/>
      <c r="K33" s="22"/>
      <c r="L33" s="1"/>
      <c r="M33" s="68"/>
      <c r="N33" s="1"/>
      <c r="O33" s="1"/>
      <c r="P33" s="1"/>
      <c r="Q33" s="1"/>
      <c r="R33" s="1"/>
    </row>
    <row r="34" spans="1:18" x14ac:dyDescent="0.2">
      <c r="A34" s="30"/>
      <c r="B34" s="8"/>
      <c r="C34" s="8"/>
      <c r="D34" s="8"/>
      <c r="E34" s="1"/>
      <c r="F34" s="1"/>
      <c r="G34" s="1"/>
      <c r="H34" s="1"/>
      <c r="I34" s="17"/>
      <c r="J34" s="1"/>
      <c r="K34" s="22"/>
      <c r="L34" s="1"/>
      <c r="M34" s="68"/>
      <c r="N34" s="1"/>
      <c r="O34" s="1"/>
      <c r="P34" s="1"/>
      <c r="Q34" s="1"/>
      <c r="R34" s="1"/>
    </row>
    <row r="35" spans="1:18" x14ac:dyDescent="0.2">
      <c r="A35" s="30" t="s">
        <v>48</v>
      </c>
      <c r="B35" s="8" t="str">
        <f>IF(H11="P","Pathfinder Bible Bowl (*)","Adventurer Bible Bowl (*)")</f>
        <v>Adventurer Bible Bowl (*)</v>
      </c>
      <c r="C35" s="8"/>
      <c r="D35" s="8"/>
      <c r="E35" s="1"/>
      <c r="F35" s="8"/>
      <c r="G35" s="1"/>
      <c r="H35" s="67" t="s">
        <v>113</v>
      </c>
      <c r="I35" s="11"/>
      <c r="J35" s="1"/>
      <c r="K35" s="22"/>
      <c r="L35" s="1"/>
      <c r="M35" s="68"/>
      <c r="O35" s="1"/>
      <c r="P35" s="1"/>
      <c r="Q35" s="1"/>
      <c r="R35" s="1"/>
    </row>
    <row r="36" spans="1:18" x14ac:dyDescent="0.2">
      <c r="A36" s="30"/>
      <c r="C36" s="19" t="s">
        <v>108</v>
      </c>
      <c r="D36" t="s">
        <v>114</v>
      </c>
      <c r="F36" s="90"/>
      <c r="H36" s="1"/>
      <c r="I36" s="17" t="s">
        <v>29</v>
      </c>
      <c r="J36" s="1"/>
      <c r="K36" s="18" t="str">
        <f>IF($F36="Y",1," ")</f>
        <v xml:space="preserve"> </v>
      </c>
      <c r="L36" s="1"/>
      <c r="M36" s="68"/>
      <c r="N36" s="1"/>
      <c r="O36" s="1"/>
      <c r="P36" s="1"/>
      <c r="Q36" s="1"/>
      <c r="R36" s="1"/>
    </row>
    <row r="37" spans="1:18" x14ac:dyDescent="0.2">
      <c r="A37" s="30"/>
      <c r="C37" s="19" t="s">
        <v>123</v>
      </c>
      <c r="F37" s="90"/>
      <c r="H37" s="1"/>
      <c r="I37" s="17" t="s">
        <v>29</v>
      </c>
      <c r="J37" s="1"/>
      <c r="K37" s="18" t="str">
        <f t="shared" ref="K37:K39" si="0">IF($F37="Y",1," ")</f>
        <v xml:space="preserve"> </v>
      </c>
      <c r="L37" s="1"/>
      <c r="M37" s="68"/>
      <c r="N37" s="1"/>
      <c r="O37" s="1"/>
      <c r="P37" s="1"/>
      <c r="Q37" s="1"/>
      <c r="R37" s="1"/>
    </row>
    <row r="38" spans="1:18" x14ac:dyDescent="0.2">
      <c r="A38" s="30"/>
      <c r="C38" s="19" t="str">
        <f>IF(H11="P","Union Level(**) "," ")</f>
        <v xml:space="preserve"> </v>
      </c>
      <c r="F38" s="90"/>
      <c r="G38" s="22"/>
      <c r="H38" s="1"/>
      <c r="I38" s="17" t="str">
        <f t="shared" ref="I38:I39" si="1">IF(H$11="P","1 Point"," ")</f>
        <v xml:space="preserve"> </v>
      </c>
      <c r="J38" s="1"/>
      <c r="K38" s="18" t="str">
        <f t="shared" si="0"/>
        <v xml:space="preserve"> </v>
      </c>
      <c r="L38" s="1"/>
      <c r="M38" s="68"/>
      <c r="N38" s="1"/>
      <c r="O38" s="1"/>
      <c r="P38" s="1"/>
      <c r="Q38" s="1"/>
      <c r="R38" s="1"/>
    </row>
    <row r="39" spans="1:18" x14ac:dyDescent="0.2">
      <c r="A39" s="30"/>
      <c r="C39" s="19" t="str">
        <f>IF(H11="P","Division Level (**) "," ")</f>
        <v xml:space="preserve"> </v>
      </c>
      <c r="F39" s="90"/>
      <c r="G39" s="22"/>
      <c r="H39" s="1"/>
      <c r="I39" s="17" t="str">
        <f t="shared" si="1"/>
        <v xml:space="preserve"> </v>
      </c>
      <c r="J39" s="1"/>
      <c r="K39" s="18" t="str">
        <f t="shared" si="0"/>
        <v xml:space="preserve"> </v>
      </c>
      <c r="L39" s="1"/>
      <c r="M39" s="68"/>
      <c r="N39" s="1"/>
      <c r="O39" s="1"/>
      <c r="P39" s="1"/>
      <c r="Q39" s="1"/>
      <c r="R39" s="1"/>
    </row>
    <row r="40" spans="1:18" x14ac:dyDescent="0.2">
      <c r="A40" s="30"/>
      <c r="B40" s="5"/>
      <c r="C40" s="5"/>
      <c r="D40" s="5"/>
      <c r="E40" s="1"/>
      <c r="F40" s="91"/>
      <c r="G40" s="1"/>
      <c r="H40" s="1"/>
      <c r="I40" s="17"/>
      <c r="J40" s="1"/>
      <c r="K40" s="22"/>
      <c r="L40" s="1"/>
      <c r="M40" s="68"/>
      <c r="N40" s="1"/>
      <c r="O40" s="1"/>
      <c r="P40" s="1"/>
      <c r="Q40" s="1"/>
      <c r="R40" s="1"/>
    </row>
    <row r="41" spans="1:18" x14ac:dyDescent="0.2">
      <c r="A41" s="30" t="s">
        <v>49</v>
      </c>
      <c r="B41" s="8" t="s">
        <v>67</v>
      </c>
      <c r="C41" s="8"/>
      <c r="D41" s="8"/>
      <c r="E41" s="5"/>
      <c r="F41" s="90"/>
      <c r="G41" s="1"/>
      <c r="H41" s="1"/>
      <c r="I41" s="17" t="s">
        <v>29</v>
      </c>
      <c r="J41" s="8"/>
      <c r="K41" s="18" t="str">
        <f>IF($F$41="y",1," ")</f>
        <v xml:space="preserve"> </v>
      </c>
      <c r="L41" s="1"/>
      <c r="M41" s="68"/>
      <c r="N41" s="1"/>
      <c r="O41" s="1"/>
      <c r="P41" s="1"/>
      <c r="Q41" s="1"/>
      <c r="R41" s="1"/>
    </row>
    <row r="42" spans="1:18" x14ac:dyDescent="0.2">
      <c r="A42" s="30"/>
      <c r="B42" s="16" t="s">
        <v>68</v>
      </c>
      <c r="C42" s="8"/>
      <c r="D42" s="8"/>
      <c r="E42" s="5"/>
      <c r="F42" s="5"/>
      <c r="G42" s="1"/>
      <c r="H42" s="1"/>
      <c r="I42" s="1"/>
      <c r="J42" s="8"/>
      <c r="K42" s="22"/>
      <c r="L42" s="1"/>
      <c r="M42" s="68"/>
      <c r="N42" s="1"/>
      <c r="O42" s="1"/>
      <c r="P42" s="1"/>
      <c r="Q42" s="1"/>
      <c r="R42" s="1"/>
    </row>
    <row r="43" spans="1:18" x14ac:dyDescent="0.2">
      <c r="A43" s="30"/>
      <c r="B43" s="16"/>
      <c r="C43" s="8"/>
      <c r="D43" s="8"/>
      <c r="E43" s="5"/>
      <c r="F43" s="5"/>
      <c r="G43" s="1"/>
      <c r="H43" s="1"/>
      <c r="I43" s="1"/>
      <c r="J43" s="8"/>
      <c r="K43" s="22"/>
      <c r="L43" s="1"/>
      <c r="M43" s="68"/>
      <c r="N43" s="1"/>
      <c r="O43" s="1"/>
      <c r="P43" s="1"/>
      <c r="Q43" s="1"/>
      <c r="R43" s="1"/>
    </row>
    <row r="44" spans="1:18" x14ac:dyDescent="0.2">
      <c r="A44" s="30" t="s">
        <v>50</v>
      </c>
      <c r="B44" s="8" t="s">
        <v>6</v>
      </c>
      <c r="C44" s="8"/>
      <c r="D44" s="8"/>
      <c r="E44" s="4" t="s">
        <v>36</v>
      </c>
      <c r="F44" s="86"/>
      <c r="G44" s="4" t="s">
        <v>35</v>
      </c>
      <c r="H44" s="89"/>
      <c r="I44" s="17" t="s">
        <v>29</v>
      </c>
      <c r="J44" s="5"/>
      <c r="K44" s="18" t="str">
        <f>IF(F$13&lt;1," ",IF($F44&gt;=$F$13*0.75,1," "))</f>
        <v xml:space="preserve"> </v>
      </c>
      <c r="L44" s="5"/>
      <c r="M44" s="68"/>
      <c r="N44" s="1"/>
      <c r="O44" s="1"/>
      <c r="P44" s="1"/>
      <c r="Q44" s="1"/>
      <c r="R44" s="1"/>
    </row>
    <row r="45" spans="1:18" x14ac:dyDescent="0.2">
      <c r="A45" s="30"/>
      <c r="B45" s="16" t="s">
        <v>69</v>
      </c>
      <c r="C45" s="5"/>
      <c r="D45" s="5"/>
      <c r="E45" s="1"/>
      <c r="F45" s="88"/>
      <c r="G45" s="1"/>
      <c r="H45" s="88"/>
      <c r="I45" s="1"/>
      <c r="J45" s="1"/>
      <c r="K45" s="22"/>
      <c r="L45" s="1"/>
      <c r="M45" s="68"/>
      <c r="N45" s="1"/>
      <c r="O45" s="1"/>
      <c r="P45" s="1"/>
      <c r="Q45" s="1"/>
      <c r="R45" s="1"/>
    </row>
    <row r="46" spans="1:18" x14ac:dyDescent="0.2">
      <c r="A46" s="30"/>
      <c r="B46" s="5"/>
      <c r="C46" s="5"/>
      <c r="D46" s="5"/>
      <c r="E46" s="1"/>
      <c r="F46" s="88"/>
      <c r="G46" s="1"/>
      <c r="H46" s="88"/>
      <c r="I46" s="1"/>
      <c r="J46" s="1"/>
      <c r="K46" s="22"/>
      <c r="L46" s="1"/>
      <c r="M46" s="68"/>
      <c r="N46" s="1"/>
      <c r="O46" s="1"/>
      <c r="P46" s="1"/>
      <c r="Q46" s="1"/>
      <c r="R46" s="1"/>
    </row>
    <row r="47" spans="1:18" x14ac:dyDescent="0.2">
      <c r="A47" s="30" t="s">
        <v>51</v>
      </c>
      <c r="B47" s="8" t="s">
        <v>7</v>
      </c>
      <c r="C47" s="8"/>
      <c r="D47" s="8"/>
      <c r="E47" s="4" t="s">
        <v>36</v>
      </c>
      <c r="F47" s="86"/>
      <c r="G47" s="4" t="s">
        <v>35</v>
      </c>
      <c r="H47" s="89"/>
      <c r="I47" s="17" t="s">
        <v>29</v>
      </c>
      <c r="J47" s="1"/>
      <c r="K47" s="18" t="str">
        <f>IF(F$13&lt;1," ",IF($F47&gt;=$F$13*0.75,1," "))</f>
        <v xml:space="preserve"> </v>
      </c>
      <c r="L47" s="1"/>
      <c r="M47" s="68"/>
      <c r="N47" s="1"/>
      <c r="O47" s="1"/>
      <c r="P47" s="1"/>
      <c r="Q47" s="1"/>
      <c r="R47" s="1"/>
    </row>
    <row r="48" spans="1:18" x14ac:dyDescent="0.2">
      <c r="A48" s="30"/>
      <c r="B48" s="16" t="s">
        <v>71</v>
      </c>
      <c r="C48" s="5"/>
      <c r="D48" s="5"/>
      <c r="E48" s="1"/>
      <c r="F48" s="88"/>
      <c r="G48" s="1"/>
      <c r="H48" s="88"/>
      <c r="I48" s="17"/>
      <c r="J48" s="1"/>
      <c r="K48" s="22"/>
      <c r="L48" s="1"/>
      <c r="M48" s="68"/>
      <c r="N48" s="1"/>
      <c r="O48" s="1"/>
      <c r="P48" s="1"/>
      <c r="Q48" s="1"/>
      <c r="R48" s="1"/>
    </row>
    <row r="49" spans="1:18" x14ac:dyDescent="0.2">
      <c r="A49" s="30"/>
      <c r="B49" s="8"/>
      <c r="C49" s="8"/>
      <c r="D49" s="8"/>
      <c r="E49" s="1"/>
      <c r="F49" s="88"/>
      <c r="G49" s="1"/>
      <c r="H49" s="88"/>
      <c r="I49" s="17"/>
      <c r="J49" s="1"/>
      <c r="K49" s="22"/>
      <c r="L49" s="1"/>
      <c r="M49" s="68"/>
      <c r="N49" s="1"/>
      <c r="O49" s="1"/>
      <c r="P49" s="1"/>
      <c r="Q49" s="1"/>
      <c r="R49" s="1"/>
    </row>
    <row r="50" spans="1:18" x14ac:dyDescent="0.2">
      <c r="A50" s="30" t="s">
        <v>52</v>
      </c>
      <c r="B50" s="8" t="s">
        <v>8</v>
      </c>
      <c r="C50" s="8"/>
      <c r="D50" s="8"/>
      <c r="E50" s="4" t="s">
        <v>36</v>
      </c>
      <c r="F50" s="86"/>
      <c r="G50" s="4" t="s">
        <v>35</v>
      </c>
      <c r="H50" s="92"/>
      <c r="I50" s="17" t="s">
        <v>29</v>
      </c>
      <c r="J50" s="1"/>
      <c r="K50" s="18" t="str">
        <f>IF(F$13&lt;1," ",IF($F50&gt;=$F$13*0.75,1," "))</f>
        <v xml:space="preserve"> </v>
      </c>
      <c r="L50" s="1"/>
      <c r="M50" s="68"/>
      <c r="N50" s="1"/>
      <c r="O50" s="1"/>
      <c r="P50" s="1"/>
      <c r="Q50" s="1"/>
      <c r="R50" s="1"/>
    </row>
    <row r="51" spans="1:18" x14ac:dyDescent="0.2">
      <c r="A51" s="30"/>
      <c r="B51" s="5"/>
      <c r="C51" s="5"/>
      <c r="D51" s="5"/>
      <c r="E51" s="1"/>
      <c r="F51" s="88"/>
      <c r="G51" s="1"/>
      <c r="H51" s="88"/>
      <c r="I51" s="17"/>
      <c r="J51" s="1"/>
      <c r="K51" s="22"/>
      <c r="L51" s="1"/>
      <c r="M51" s="68"/>
      <c r="N51" s="1"/>
      <c r="O51" s="1"/>
      <c r="P51" s="1"/>
      <c r="Q51" s="1"/>
      <c r="R51" s="1"/>
    </row>
    <row r="52" spans="1:18" x14ac:dyDescent="0.2">
      <c r="A52" s="30" t="s">
        <v>53</v>
      </c>
      <c r="B52" s="8" t="s">
        <v>9</v>
      </c>
      <c r="C52" s="8"/>
      <c r="D52" s="8"/>
      <c r="E52" s="4" t="s">
        <v>36</v>
      </c>
      <c r="F52" s="86"/>
      <c r="G52" s="4" t="s">
        <v>35</v>
      </c>
      <c r="H52" s="92"/>
      <c r="I52" s="17" t="s">
        <v>29</v>
      </c>
      <c r="J52" s="1"/>
      <c r="K52" s="18" t="str">
        <f>IF(F$13&lt;1," ",IF($F52&gt;=$F$13*0.75,1," "))</f>
        <v xml:space="preserve"> </v>
      </c>
      <c r="L52" s="1"/>
      <c r="M52" s="68"/>
      <c r="N52" s="1"/>
      <c r="O52" s="1"/>
      <c r="P52" s="1"/>
      <c r="Q52" s="1"/>
      <c r="R52" s="1"/>
    </row>
    <row r="53" spans="1:18" x14ac:dyDescent="0.2">
      <c r="A53" s="30"/>
      <c r="B53" s="5"/>
      <c r="C53" s="5"/>
      <c r="D53" s="5"/>
      <c r="E53" s="1"/>
      <c r="F53" s="88"/>
      <c r="G53" s="1"/>
      <c r="H53" s="88"/>
      <c r="I53" s="17"/>
      <c r="J53" s="1"/>
      <c r="K53" s="22"/>
      <c r="L53" s="1"/>
      <c r="M53" s="68"/>
      <c r="N53" s="1"/>
      <c r="O53" s="1"/>
      <c r="P53" s="1"/>
      <c r="Q53" s="1"/>
      <c r="R53" s="1"/>
    </row>
    <row r="54" spans="1:18" x14ac:dyDescent="0.2">
      <c r="A54" s="30" t="s">
        <v>54</v>
      </c>
      <c r="B54" s="8" t="s">
        <v>10</v>
      </c>
      <c r="C54" s="8"/>
      <c r="D54" s="8"/>
      <c r="E54" s="4" t="s">
        <v>36</v>
      </c>
      <c r="F54" s="86"/>
      <c r="G54" s="4" t="s">
        <v>35</v>
      </c>
      <c r="H54" s="92"/>
      <c r="I54" s="17" t="s">
        <v>29</v>
      </c>
      <c r="J54" s="1"/>
      <c r="K54" s="18" t="str">
        <f>IF(F$13&lt;1," ",IF($F54&gt;=$F$13*0.75,1," "))</f>
        <v xml:space="preserve"> </v>
      </c>
      <c r="L54" s="1"/>
      <c r="M54" s="68"/>
      <c r="N54" s="1"/>
      <c r="O54" s="1"/>
      <c r="P54" s="1"/>
      <c r="Q54" s="1"/>
      <c r="R54" s="1"/>
    </row>
    <row r="55" spans="1:18" x14ac:dyDescent="0.2">
      <c r="A55" s="30"/>
      <c r="B55" s="16" t="s">
        <v>72</v>
      </c>
      <c r="C55" s="5"/>
      <c r="D55" s="5"/>
      <c r="E55" s="1"/>
      <c r="F55" s="1"/>
      <c r="G55" s="1"/>
      <c r="H55" s="1"/>
      <c r="I55" s="17"/>
      <c r="J55" s="1"/>
      <c r="K55" s="22"/>
      <c r="L55" s="1"/>
      <c r="M55" s="68"/>
      <c r="N55" s="1"/>
      <c r="O55" s="1"/>
      <c r="P55" s="1"/>
      <c r="Q55" s="1"/>
      <c r="R55" s="1"/>
    </row>
    <row r="56" spans="1:18" x14ac:dyDescent="0.2">
      <c r="A56" s="30"/>
      <c r="B56" s="5"/>
      <c r="C56" s="5"/>
      <c r="D56" s="5"/>
      <c r="E56" s="1"/>
      <c r="F56" s="1"/>
      <c r="G56" s="1"/>
      <c r="H56" s="1"/>
      <c r="I56" s="17"/>
      <c r="J56" s="1"/>
      <c r="K56" s="22"/>
      <c r="L56" s="1"/>
      <c r="M56" s="68"/>
      <c r="N56" s="1"/>
      <c r="O56" s="1"/>
      <c r="P56" s="1"/>
      <c r="Q56" s="1"/>
      <c r="R56" s="1"/>
    </row>
    <row r="57" spans="1:18" x14ac:dyDescent="0.2">
      <c r="A57" s="30" t="s">
        <v>102</v>
      </c>
      <c r="B57" s="28" t="str">
        <f>CONCATENATE((+IF(H11="P",+"Pathfinder ",+"Adventurer ")),+"Sabbath (*)")</f>
        <v>Adventurer Sabbath (*)</v>
      </c>
      <c r="C57" s="8"/>
      <c r="D57" s="8"/>
      <c r="E57" s="4" t="s">
        <v>36</v>
      </c>
      <c r="F57" s="86"/>
      <c r="G57" s="4" t="s">
        <v>35</v>
      </c>
      <c r="H57" s="92"/>
      <c r="I57" s="17" t="s">
        <v>29</v>
      </c>
      <c r="J57" s="1"/>
      <c r="K57" s="18" t="str">
        <f>IF(F$13&lt;1," ",IF($F57&gt;=$F$13*0.75,1," "))</f>
        <v xml:space="preserve"> </v>
      </c>
      <c r="L57" s="1"/>
      <c r="M57" s="68"/>
      <c r="N57" s="1"/>
      <c r="O57" s="1"/>
      <c r="P57" s="1"/>
      <c r="Q57" s="1"/>
      <c r="R57" s="1"/>
    </row>
    <row r="58" spans="1:18" x14ac:dyDescent="0.2">
      <c r="A58" s="30"/>
      <c r="B58" s="16" t="s">
        <v>73</v>
      </c>
      <c r="C58" s="5"/>
      <c r="D58" s="5"/>
      <c r="E58" s="1"/>
      <c r="F58" s="88"/>
      <c r="G58" s="1"/>
      <c r="H58" s="88"/>
      <c r="I58" s="17"/>
      <c r="J58" s="1"/>
      <c r="K58" s="22"/>
      <c r="L58" s="1"/>
      <c r="M58" s="68"/>
      <c r="N58" s="1"/>
      <c r="O58" s="1"/>
      <c r="P58" s="1"/>
      <c r="Q58" s="1"/>
      <c r="R58" s="1"/>
    </row>
    <row r="59" spans="1:18" x14ac:dyDescent="0.2">
      <c r="A59" s="30"/>
      <c r="B59" s="8"/>
      <c r="C59" s="8"/>
      <c r="D59" s="8"/>
      <c r="E59" s="1"/>
      <c r="F59" s="88"/>
      <c r="G59" s="1"/>
      <c r="H59" s="88"/>
      <c r="I59" s="17"/>
      <c r="J59" s="1"/>
      <c r="K59" s="22"/>
      <c r="L59" s="1"/>
      <c r="M59" s="68"/>
      <c r="N59" s="1"/>
      <c r="O59" s="1"/>
      <c r="P59" s="1"/>
      <c r="Q59" s="1"/>
      <c r="R59" s="1"/>
    </row>
    <row r="60" spans="1:18" x14ac:dyDescent="0.2">
      <c r="A60" s="30" t="s">
        <v>103</v>
      </c>
      <c r="B60" s="8" t="s">
        <v>11</v>
      </c>
      <c r="C60" s="8"/>
      <c r="D60" s="8"/>
      <c r="E60" s="4" t="s">
        <v>36</v>
      </c>
      <c r="F60" s="86"/>
      <c r="G60" s="4" t="s">
        <v>35</v>
      </c>
      <c r="H60" s="92"/>
      <c r="I60" s="17" t="s">
        <v>29</v>
      </c>
      <c r="J60" s="5"/>
      <c r="K60" s="18" t="str">
        <f>IF(F$13&lt;1," ",IF($F60&gt;=$F$13*0.75,1," "))</f>
        <v xml:space="preserve"> </v>
      </c>
      <c r="L60" s="1"/>
      <c r="M60" s="68"/>
      <c r="N60" s="1"/>
      <c r="O60" s="1"/>
      <c r="P60" s="1"/>
      <c r="Q60" s="1"/>
      <c r="R60" s="1"/>
    </row>
    <row r="61" spans="1:18" x14ac:dyDescent="0.2">
      <c r="A61" s="30"/>
      <c r="B61" s="5"/>
      <c r="C61" s="5"/>
      <c r="D61" s="5"/>
      <c r="E61" s="1"/>
      <c r="F61" s="88"/>
      <c r="G61" s="1"/>
      <c r="H61" s="88"/>
      <c r="I61" s="17"/>
      <c r="J61" s="1"/>
      <c r="K61" s="22"/>
      <c r="L61" s="1"/>
      <c r="M61" s="68"/>
      <c r="N61" s="1"/>
      <c r="O61" s="1"/>
      <c r="P61" s="1"/>
      <c r="Q61" s="1"/>
      <c r="R61" s="1"/>
    </row>
    <row r="62" spans="1:18" x14ac:dyDescent="0.2">
      <c r="A62" s="30" t="s">
        <v>104</v>
      </c>
      <c r="B62" s="8" t="s">
        <v>12</v>
      </c>
      <c r="C62" s="8"/>
      <c r="D62" s="8"/>
      <c r="E62" s="4" t="s">
        <v>36</v>
      </c>
      <c r="F62" s="86"/>
      <c r="G62" s="4" t="s">
        <v>35</v>
      </c>
      <c r="H62" s="92"/>
      <c r="I62" s="17" t="s">
        <v>29</v>
      </c>
      <c r="J62" s="5"/>
      <c r="K62" s="18" t="str">
        <f>IF(F$13&lt;1," ",IF($F62&gt;=$F$13*0.75,1," "))</f>
        <v xml:space="preserve"> </v>
      </c>
      <c r="L62" s="1"/>
      <c r="M62" s="68"/>
      <c r="N62" s="1"/>
      <c r="O62" s="1"/>
      <c r="P62" s="1"/>
      <c r="Q62" s="1"/>
      <c r="R62" s="1"/>
    </row>
    <row r="63" spans="1:18" x14ac:dyDescent="0.2">
      <c r="A63" s="30"/>
      <c r="B63" s="16" t="s">
        <v>106</v>
      </c>
      <c r="C63" s="5"/>
      <c r="D63" s="5"/>
      <c r="E63" s="1"/>
      <c r="F63" s="1"/>
      <c r="G63" s="1"/>
      <c r="H63" s="1"/>
      <c r="I63" s="17"/>
      <c r="J63" s="1"/>
      <c r="K63" s="22"/>
      <c r="L63" s="1"/>
      <c r="M63" s="68"/>
      <c r="N63" s="1"/>
      <c r="O63" s="1"/>
      <c r="P63" s="1"/>
      <c r="Q63" s="1"/>
      <c r="R63" s="1"/>
    </row>
    <row r="64" spans="1:18" x14ac:dyDescent="0.2">
      <c r="A64" s="30"/>
      <c r="B64" s="8"/>
      <c r="C64" s="8"/>
      <c r="D64" s="8"/>
      <c r="E64" s="1"/>
      <c r="F64" s="1"/>
      <c r="G64" s="1"/>
      <c r="H64" s="1"/>
      <c r="I64" s="17"/>
      <c r="J64" s="1"/>
      <c r="K64" s="22"/>
      <c r="L64" s="1"/>
      <c r="M64" s="68"/>
      <c r="N64" s="1"/>
      <c r="O64" s="1"/>
      <c r="P64" s="1"/>
      <c r="Q64" s="1"/>
      <c r="R64" s="1"/>
    </row>
    <row r="65" spans="1:18" x14ac:dyDescent="0.2">
      <c r="A65" s="30" t="s">
        <v>105</v>
      </c>
      <c r="B65" s="8" t="s">
        <v>13</v>
      </c>
      <c r="C65" s="8"/>
      <c r="D65" t="s">
        <v>114</v>
      </c>
      <c r="E65" s="4"/>
      <c r="F65" s="90"/>
      <c r="G65" s="4" t="s">
        <v>35</v>
      </c>
      <c r="H65" s="92"/>
      <c r="I65" s="17" t="s">
        <v>29</v>
      </c>
      <c r="J65" s="5"/>
      <c r="K65" s="18" t="str">
        <f>IF($F$65="Y",1," ")</f>
        <v xml:space="preserve"> </v>
      </c>
      <c r="L65" s="13"/>
      <c r="M65" s="70"/>
      <c r="N65" s="1"/>
      <c r="O65" s="1"/>
      <c r="P65" s="1"/>
      <c r="Q65" s="1"/>
      <c r="R65" s="1"/>
    </row>
    <row r="66" spans="1:18" x14ac:dyDescent="0.2">
      <c r="A66" s="30"/>
      <c r="B66" s="16" t="s">
        <v>107</v>
      </c>
      <c r="C66" s="9"/>
      <c r="D66" s="9"/>
      <c r="E66" s="1"/>
      <c r="F66" s="1"/>
      <c r="G66" s="1"/>
      <c r="H66" s="1"/>
      <c r="I66" s="1"/>
      <c r="J66" s="1"/>
      <c r="K66" s="22"/>
      <c r="L66" s="22"/>
      <c r="M66" s="70"/>
      <c r="N66" s="1"/>
      <c r="O66" s="1"/>
      <c r="P66" s="1"/>
      <c r="Q66" s="1"/>
      <c r="R66" s="1"/>
    </row>
    <row r="67" spans="1:18" ht="18" x14ac:dyDescent="0.2">
      <c r="A67" s="30"/>
      <c r="B67" s="16"/>
      <c r="C67" s="9"/>
      <c r="D67" s="9"/>
      <c r="E67" s="1"/>
      <c r="F67" s="1"/>
      <c r="G67" s="1"/>
      <c r="H67" s="1"/>
      <c r="I67" s="42" t="s">
        <v>76</v>
      </c>
      <c r="J67" s="1"/>
      <c r="K67" s="93">
        <f>SUM(K16:K65)</f>
        <v>0</v>
      </c>
      <c r="L67" s="22"/>
      <c r="M67" s="70"/>
      <c r="N67" s="1"/>
      <c r="O67" s="1"/>
      <c r="P67" s="1"/>
      <c r="Q67" s="1"/>
      <c r="R67" s="1"/>
    </row>
    <row r="68" spans="1:18" x14ac:dyDescent="0.2">
      <c r="A68" s="33" t="s">
        <v>64</v>
      </c>
      <c r="B68" s="35"/>
      <c r="C68" s="9"/>
      <c r="D68" s="9"/>
      <c r="E68" s="1"/>
      <c r="F68" s="1"/>
      <c r="G68" s="1"/>
      <c r="H68" s="1"/>
      <c r="I68" s="1"/>
      <c r="J68" s="1"/>
      <c r="K68" s="22"/>
      <c r="L68" s="22"/>
      <c r="M68" s="70"/>
      <c r="N68" s="1"/>
      <c r="O68" s="1"/>
      <c r="P68" s="1"/>
      <c r="Q68" s="1"/>
      <c r="R68" s="1"/>
    </row>
    <row r="69" spans="1:18" x14ac:dyDescent="0.2">
      <c r="A69" s="30" t="s">
        <v>55</v>
      </c>
      <c r="B69" s="8" t="s">
        <v>14</v>
      </c>
      <c r="C69" s="8"/>
      <c r="D69" s="94"/>
      <c r="E69" s="4" t="s">
        <v>36</v>
      </c>
      <c r="F69" s="86"/>
      <c r="G69" s="4" t="s">
        <v>35</v>
      </c>
      <c r="H69" s="92"/>
      <c r="I69" s="17" t="s">
        <v>29</v>
      </c>
      <c r="J69" s="1"/>
      <c r="K69" s="18" t="str">
        <f>IF($D69="N"," ",IF($F69&gt;0.5,1," "))</f>
        <v xml:space="preserve"> </v>
      </c>
      <c r="L69" s="22"/>
      <c r="M69" s="70"/>
      <c r="N69" s="1"/>
      <c r="O69" s="1"/>
      <c r="P69" s="1"/>
      <c r="Q69" s="1"/>
      <c r="R69" s="1"/>
    </row>
    <row r="70" spans="1:18" x14ac:dyDescent="0.2">
      <c r="A70" s="30"/>
      <c r="B70" s="5"/>
      <c r="C70" s="5"/>
      <c r="D70" s="5"/>
      <c r="E70" s="1"/>
      <c r="F70" s="88"/>
      <c r="G70" s="1"/>
      <c r="H70" s="88"/>
      <c r="I70" s="17"/>
      <c r="J70" s="1"/>
      <c r="K70" s="22"/>
      <c r="L70" s="22"/>
      <c r="M70" s="70"/>
      <c r="N70" s="1"/>
      <c r="O70" s="1"/>
      <c r="P70" s="1"/>
      <c r="Q70" s="1"/>
      <c r="R70" s="1"/>
    </row>
    <row r="71" spans="1:18" x14ac:dyDescent="0.2">
      <c r="A71" s="30" t="s">
        <v>56</v>
      </c>
      <c r="B71" s="8" t="s">
        <v>15</v>
      </c>
      <c r="C71" s="8"/>
      <c r="D71" s="94"/>
      <c r="E71" s="4" t="s">
        <v>36</v>
      </c>
      <c r="F71" s="86"/>
      <c r="G71" s="4" t="s">
        <v>35</v>
      </c>
      <c r="H71" s="92"/>
      <c r="I71" s="17" t="s">
        <v>29</v>
      </c>
      <c r="J71" s="5"/>
      <c r="K71" s="18" t="str">
        <f>IF($D71="N"," ",IF($F71&gt;0.5,1," "))</f>
        <v xml:space="preserve"> </v>
      </c>
      <c r="L71" s="13"/>
      <c r="M71" s="70"/>
      <c r="N71" s="1"/>
      <c r="O71" s="1"/>
      <c r="P71" s="1"/>
      <c r="Q71" s="1"/>
      <c r="R71" s="1"/>
    </row>
    <row r="72" spans="1:18" x14ac:dyDescent="0.2">
      <c r="A72" s="30"/>
      <c r="B72" s="16" t="s">
        <v>74</v>
      </c>
      <c r="C72" s="5"/>
      <c r="D72" s="5"/>
      <c r="G72" s="1"/>
      <c r="H72" s="88"/>
      <c r="I72" s="17"/>
      <c r="J72" s="1"/>
      <c r="K72" s="22"/>
      <c r="L72" s="22"/>
      <c r="M72" s="70"/>
      <c r="N72" s="1"/>
      <c r="O72" s="1"/>
      <c r="P72" s="1"/>
      <c r="Q72" s="1"/>
      <c r="R72" s="1"/>
    </row>
    <row r="73" spans="1:18" x14ac:dyDescent="0.2">
      <c r="A73" s="30"/>
      <c r="B73" s="5"/>
      <c r="C73" s="5"/>
      <c r="D73" s="5"/>
      <c r="E73" s="1"/>
      <c r="F73" s="88"/>
      <c r="G73" s="1"/>
      <c r="H73" s="88"/>
      <c r="I73" s="17"/>
      <c r="J73" s="1"/>
      <c r="K73" s="1"/>
      <c r="L73" s="22"/>
      <c r="M73" s="70"/>
      <c r="N73" s="1"/>
      <c r="O73" s="1"/>
      <c r="P73" s="1"/>
      <c r="Q73" s="1"/>
      <c r="R73" s="1"/>
    </row>
    <row r="74" spans="1:18" x14ac:dyDescent="0.2">
      <c r="A74" s="30" t="s">
        <v>57</v>
      </c>
      <c r="B74" s="8" t="s">
        <v>39</v>
      </c>
      <c r="C74" s="8"/>
      <c r="D74" s="94"/>
      <c r="E74" s="4" t="s">
        <v>36</v>
      </c>
      <c r="F74" s="86"/>
      <c r="G74" s="4" t="s">
        <v>35</v>
      </c>
      <c r="H74" s="92"/>
      <c r="I74" s="17" t="s">
        <v>29</v>
      </c>
      <c r="J74" s="5"/>
      <c r="K74" s="18" t="str">
        <f>IF($D74="N"," ",IF($F74&gt;0.5,1," "))</f>
        <v xml:space="preserve"> </v>
      </c>
      <c r="L74" s="22"/>
      <c r="M74" s="23"/>
      <c r="N74" s="1"/>
      <c r="O74" s="1"/>
      <c r="P74" s="1"/>
      <c r="Q74" s="1"/>
      <c r="R74" s="1"/>
    </row>
    <row r="75" spans="1:18" x14ac:dyDescent="0.2">
      <c r="A75" s="30"/>
      <c r="B75" s="16" t="s">
        <v>75</v>
      </c>
      <c r="C75" s="5"/>
      <c r="D75" s="5"/>
      <c r="E75" s="1"/>
      <c r="F75" s="88"/>
      <c r="G75" s="1"/>
      <c r="H75" s="88"/>
      <c r="I75" s="17"/>
      <c r="J75" s="1"/>
      <c r="K75" s="1"/>
      <c r="L75" s="22"/>
      <c r="M75" s="70"/>
      <c r="N75" s="1"/>
      <c r="O75" s="1"/>
      <c r="P75" s="1"/>
      <c r="Q75" s="1"/>
      <c r="R75" s="1"/>
    </row>
    <row r="76" spans="1:18" x14ac:dyDescent="0.2">
      <c r="A76" s="30"/>
      <c r="B76" s="8"/>
      <c r="C76" s="8"/>
      <c r="D76" s="8"/>
      <c r="E76" s="1"/>
      <c r="F76" s="88"/>
      <c r="G76" s="1"/>
      <c r="H76" s="88"/>
      <c r="I76" s="17"/>
      <c r="J76" s="1"/>
      <c r="K76" s="1"/>
      <c r="L76" s="22"/>
      <c r="M76" s="70"/>
      <c r="N76" s="1"/>
      <c r="O76" s="1"/>
      <c r="P76" s="1"/>
      <c r="Q76" s="1"/>
      <c r="R76" s="1"/>
    </row>
    <row r="77" spans="1:18" x14ac:dyDescent="0.2">
      <c r="A77" s="30" t="s">
        <v>58</v>
      </c>
      <c r="B77" s="28" t="str">
        <f>CONCATENATE("Second ",(+IF(H11="P",+"Pathfinder ",+"Adventurer ")),+"Sabbath (**)")</f>
        <v>Second Adventurer Sabbath (**)</v>
      </c>
      <c r="C77" s="8"/>
      <c r="D77" s="94"/>
      <c r="E77" s="4" t="s">
        <v>36</v>
      </c>
      <c r="F77" s="86"/>
      <c r="G77" s="4" t="s">
        <v>35</v>
      </c>
      <c r="H77" s="92"/>
      <c r="I77" s="17" t="s">
        <v>29</v>
      </c>
      <c r="J77" s="1"/>
      <c r="K77" s="18" t="str">
        <f>IF($D77="N"," ",IF($F77&gt;0.5,1," "))</f>
        <v xml:space="preserve"> </v>
      </c>
      <c r="L77" s="22"/>
      <c r="M77" s="70"/>
      <c r="N77" s="1"/>
      <c r="O77" s="1"/>
      <c r="P77" s="1"/>
      <c r="Q77" s="1"/>
      <c r="R77" s="1"/>
    </row>
    <row r="78" spans="1:18" x14ac:dyDescent="0.2">
      <c r="A78" s="30"/>
      <c r="B78" s="5"/>
      <c r="C78" s="5"/>
      <c r="D78" s="5"/>
      <c r="E78" s="1"/>
      <c r="F78" s="88"/>
      <c r="G78" s="1"/>
      <c r="H78" s="88"/>
      <c r="I78" s="17"/>
      <c r="J78" s="1"/>
      <c r="K78" s="1"/>
      <c r="L78" s="22"/>
      <c r="M78" s="70"/>
      <c r="N78" s="1"/>
      <c r="O78" s="1"/>
      <c r="P78" s="1"/>
      <c r="Q78" s="1"/>
      <c r="R78" s="1"/>
    </row>
    <row r="79" spans="1:18" x14ac:dyDescent="0.2">
      <c r="A79" s="30" t="s">
        <v>59</v>
      </c>
      <c r="B79" s="8" t="s">
        <v>16</v>
      </c>
      <c r="C79" s="8"/>
      <c r="D79" s="94"/>
      <c r="E79" s="4" t="s">
        <v>36</v>
      </c>
      <c r="F79" s="86"/>
      <c r="G79" s="4" t="s">
        <v>35</v>
      </c>
      <c r="H79" s="92"/>
      <c r="I79" s="17" t="s">
        <v>29</v>
      </c>
      <c r="J79" s="5"/>
      <c r="K79" s="18" t="str">
        <f>IF($D79="N"," ",IF($F79&gt;0.5,1," "))</f>
        <v xml:space="preserve"> </v>
      </c>
      <c r="L79" s="22"/>
      <c r="M79" s="70"/>
      <c r="N79" s="1"/>
      <c r="O79" s="1"/>
      <c r="P79" s="1"/>
      <c r="Q79" s="1"/>
      <c r="R79" s="1"/>
    </row>
    <row r="80" spans="1:18" x14ac:dyDescent="0.2">
      <c r="A80" s="30"/>
      <c r="B80" s="5"/>
      <c r="C80" s="5"/>
      <c r="D80" s="5"/>
      <c r="E80" s="1"/>
      <c r="F80" s="88"/>
      <c r="G80" s="1"/>
      <c r="H80" s="88"/>
      <c r="I80" s="17"/>
      <c r="J80" s="1"/>
      <c r="K80" s="1"/>
      <c r="L80" s="22"/>
      <c r="M80" s="70"/>
      <c r="N80" s="1"/>
      <c r="O80" s="1"/>
      <c r="P80" s="1"/>
      <c r="Q80" s="1"/>
      <c r="R80" s="1"/>
    </row>
    <row r="81" spans="1:18" x14ac:dyDescent="0.2">
      <c r="A81" s="30" t="s">
        <v>60</v>
      </c>
      <c r="B81" s="8" t="s">
        <v>17</v>
      </c>
      <c r="C81" s="8"/>
      <c r="D81" s="94"/>
      <c r="E81" s="4" t="s">
        <v>36</v>
      </c>
      <c r="F81" s="86"/>
      <c r="G81" s="4" t="s">
        <v>35</v>
      </c>
      <c r="H81" s="92"/>
      <c r="I81" s="17" t="s">
        <v>29</v>
      </c>
      <c r="J81" s="1"/>
      <c r="K81" s="18" t="str">
        <f>IF($D81="N"," ",IF($F81&gt;0.5,1," "))</f>
        <v xml:space="preserve"> </v>
      </c>
      <c r="L81" s="22"/>
      <c r="M81" s="70"/>
      <c r="N81" s="1"/>
      <c r="O81" s="1"/>
      <c r="P81" s="1"/>
      <c r="Q81" s="1"/>
      <c r="R81" s="1"/>
    </row>
    <row r="82" spans="1:18" x14ac:dyDescent="0.2">
      <c r="A82" s="30"/>
      <c r="B82" s="5"/>
      <c r="C82" s="5"/>
      <c r="D82" s="5"/>
      <c r="E82" s="1"/>
      <c r="F82" s="88"/>
      <c r="G82" s="1"/>
      <c r="H82" s="88"/>
      <c r="I82" s="17"/>
      <c r="J82" s="1"/>
      <c r="K82" s="1"/>
      <c r="L82" s="22"/>
      <c r="M82" s="70"/>
      <c r="N82" s="1"/>
      <c r="O82" s="1"/>
      <c r="P82" s="1"/>
      <c r="Q82" s="1"/>
      <c r="R82" s="1"/>
    </row>
    <row r="83" spans="1:18" x14ac:dyDescent="0.2">
      <c r="A83" s="30" t="s">
        <v>61</v>
      </c>
      <c r="B83" s="8" t="str">
        <f>IF(H11="P","TLT Campout/Weekend (**)","No response needed on this line.")</f>
        <v>No response needed on this line.</v>
      </c>
      <c r="C83" s="8"/>
      <c r="D83" s="94"/>
      <c r="E83" s="4" t="s">
        <v>36</v>
      </c>
      <c r="F83" s="86"/>
      <c r="G83" s="4" t="s">
        <v>35</v>
      </c>
      <c r="H83" s="92"/>
      <c r="I83" s="17" t="s">
        <v>29</v>
      </c>
      <c r="J83" s="1"/>
      <c r="K83" s="18" t="str">
        <f>IF($D83="N"," ",IF($F83&gt;0.5,1," "))</f>
        <v xml:space="preserve"> </v>
      </c>
      <c r="L83" s="22"/>
      <c r="M83" s="70"/>
      <c r="N83" s="1"/>
      <c r="O83" s="1"/>
      <c r="P83" s="1"/>
      <c r="Q83" s="1"/>
      <c r="R83" s="1"/>
    </row>
    <row r="84" spans="1:18" x14ac:dyDescent="0.2">
      <c r="A84" s="30"/>
      <c r="B84" s="5"/>
      <c r="C84" s="5"/>
      <c r="D84" s="5"/>
      <c r="E84" s="1"/>
      <c r="F84" s="88"/>
      <c r="G84" s="1"/>
      <c r="H84" s="88"/>
      <c r="I84" s="17"/>
      <c r="J84" s="1"/>
      <c r="K84" s="1"/>
      <c r="L84" s="22"/>
      <c r="M84" s="70"/>
      <c r="N84" s="1"/>
      <c r="O84" s="1"/>
      <c r="P84" s="1"/>
      <c r="Q84" s="1"/>
      <c r="R84" s="1"/>
    </row>
    <row r="85" spans="1:18" x14ac:dyDescent="0.2">
      <c r="A85" s="30" t="s">
        <v>62</v>
      </c>
      <c r="B85" s="8" t="s">
        <v>122</v>
      </c>
      <c r="C85" s="8"/>
      <c r="D85" s="94"/>
      <c r="E85" s="4" t="s">
        <v>36</v>
      </c>
      <c r="F85" s="86"/>
      <c r="G85" s="4" t="s">
        <v>35</v>
      </c>
      <c r="H85" s="92"/>
      <c r="I85" s="17" t="s">
        <v>29</v>
      </c>
      <c r="J85" s="1"/>
      <c r="K85" s="18" t="str">
        <f>IF($D85="N"," ",IF($F85&gt;0.5,1," "))</f>
        <v xml:space="preserve"> </v>
      </c>
      <c r="L85" s="22"/>
      <c r="M85" s="70"/>
      <c r="N85" s="1"/>
      <c r="O85" s="1"/>
      <c r="P85" s="1"/>
      <c r="Q85" s="1"/>
      <c r="R85" s="1"/>
    </row>
    <row r="86" spans="1:18" x14ac:dyDescent="0.2">
      <c r="A86" s="30"/>
      <c r="B86" s="16" t="s">
        <v>121</v>
      </c>
      <c r="C86" s="5"/>
      <c r="D86" s="5"/>
      <c r="E86" s="1"/>
      <c r="F86" s="1"/>
      <c r="G86" s="1"/>
      <c r="H86" s="1"/>
      <c r="I86" s="1"/>
      <c r="J86" s="1"/>
      <c r="K86" s="1"/>
      <c r="L86" s="22"/>
      <c r="M86" s="70"/>
      <c r="N86" s="1"/>
      <c r="O86" s="1"/>
      <c r="P86" s="1"/>
      <c r="Q86" s="1"/>
      <c r="R86" s="1"/>
    </row>
    <row r="87" spans="1:18" ht="20" customHeight="1" x14ac:dyDescent="0.2">
      <c r="A87" s="30"/>
      <c r="B87" s="16"/>
      <c r="C87" s="5"/>
      <c r="D87" s="5"/>
      <c r="E87" s="1"/>
      <c r="F87" s="1"/>
      <c r="G87" s="1"/>
      <c r="H87" s="1"/>
      <c r="I87" s="1"/>
      <c r="J87" s="1"/>
      <c r="K87" s="1"/>
      <c r="L87" s="22"/>
      <c r="M87" s="70"/>
      <c r="N87" s="1"/>
      <c r="O87" s="1"/>
      <c r="P87" s="1"/>
      <c r="Q87" s="1"/>
      <c r="R87" s="1"/>
    </row>
    <row r="88" spans="1:18" x14ac:dyDescent="0.2">
      <c r="A88" s="30" t="s">
        <v>63</v>
      </c>
      <c r="B88" s="8" t="s">
        <v>131</v>
      </c>
      <c r="C88" s="8"/>
      <c r="D88" s="94"/>
      <c r="E88" s="4" t="s">
        <v>36</v>
      </c>
      <c r="F88" s="86"/>
      <c r="G88" s="4" t="s">
        <v>35</v>
      </c>
      <c r="H88" s="92"/>
      <c r="I88" s="17" t="s">
        <v>29</v>
      </c>
      <c r="J88" s="1"/>
      <c r="K88" s="18" t="str">
        <f>IF($D88="N"," ",IF($F88&gt;0.5,1," "))</f>
        <v xml:space="preserve"> </v>
      </c>
      <c r="L88" s="22"/>
      <c r="M88" s="70"/>
      <c r="N88" s="1"/>
      <c r="O88" s="1"/>
      <c r="P88" s="1"/>
      <c r="Q88" s="1"/>
      <c r="R88" s="1"/>
    </row>
    <row r="89" spans="1:18" x14ac:dyDescent="0.2">
      <c r="A89" s="30"/>
      <c r="B89" s="16" t="s">
        <v>121</v>
      </c>
      <c r="C89" s="5"/>
      <c r="D89" s="5"/>
      <c r="E89" s="1"/>
      <c r="F89" s="1"/>
      <c r="G89" s="1"/>
      <c r="H89" s="1"/>
      <c r="I89" s="1"/>
      <c r="J89" s="1"/>
      <c r="K89" s="1"/>
      <c r="L89" s="22"/>
      <c r="M89" s="70"/>
      <c r="N89" s="1"/>
      <c r="O89" s="1"/>
      <c r="P89" s="1"/>
      <c r="Q89" s="1"/>
      <c r="R89" s="1"/>
    </row>
    <row r="90" spans="1:18" ht="19" thickBot="1" x14ac:dyDescent="0.25">
      <c r="A90" s="30"/>
      <c r="B90" s="8"/>
      <c r="C90" s="8"/>
      <c r="D90" s="8"/>
      <c r="E90" s="1"/>
      <c r="F90" s="1"/>
      <c r="G90" s="1"/>
      <c r="H90" s="1"/>
      <c r="I90" s="42" t="s">
        <v>77</v>
      </c>
      <c r="J90" s="1"/>
      <c r="K90" s="65">
        <f>SUM(K69:K88)</f>
        <v>0</v>
      </c>
      <c r="L90" s="1"/>
      <c r="M90" s="68"/>
      <c r="N90" s="1"/>
      <c r="O90" s="1"/>
      <c r="P90" s="1"/>
      <c r="Q90" s="1"/>
      <c r="R90" s="1"/>
    </row>
    <row r="91" spans="1:18" x14ac:dyDescent="0.2">
      <c r="A91" s="30"/>
      <c r="B91" s="26" t="str">
        <f>CONCATENATE("To be an Honor Club, you are required to receive the regular club points including: ",+IF(H11="P",+VLOOKUP(1,Instructions!D38:I41,3),+VLOOKUP(2,Instructions!D38:I41,3))," points from the A(*) categories,")</f>
        <v>To be an Honor Club, you are required to receive the regular club points including: 28 points from the A(*) categories,</v>
      </c>
      <c r="C91" s="10"/>
      <c r="D91" s="10"/>
      <c r="E91" s="1"/>
      <c r="F91" s="1"/>
      <c r="G91" s="1"/>
      <c r="H91" s="1"/>
      <c r="I91" s="1"/>
      <c r="J91" s="1"/>
      <c r="K91" s="1"/>
      <c r="L91" s="1"/>
      <c r="M91" s="68"/>
      <c r="N91" s="1"/>
      <c r="O91" s="1"/>
      <c r="P91" s="1"/>
      <c r="Q91" s="1"/>
      <c r="R91" s="1"/>
    </row>
    <row r="92" spans="1:18" x14ac:dyDescent="0.2">
      <c r="A92" s="30"/>
      <c r="B92" s="26" t="str">
        <f>CONCATENATE("and a minimum ",+IF($H$11="P",+VLOOKUP(1,Instructions!D38:I354,4),+VLOOKUP(2,Instructions!D38:I41,4))," points from the B(**) categories totaling the minimum of ",+IF($H$11="P",+VLOOKUP(1,Instructions!D38:I41,5),+VLOOKUP(2,Instructions!D38:I41,5))," points out of ",+IF($H$11="P",+VLOOKUP(1,Instructions!D38:I41,6),VLOOKUP(2,Instructions!D38:I41,6))," per year.")</f>
        <v>and a minimum 4 points from the B(**) categories totaling the minimum of 48 points out of 65 per year.</v>
      </c>
      <c r="C92" s="10"/>
      <c r="D92" s="10"/>
      <c r="E92" s="41"/>
      <c r="F92" s="41"/>
      <c r="G92" s="41"/>
      <c r="H92" s="41"/>
      <c r="I92" s="41"/>
      <c r="J92" s="1"/>
      <c r="K92" s="1"/>
      <c r="L92" s="1"/>
      <c r="M92" s="68"/>
      <c r="N92" s="1"/>
      <c r="O92" s="1"/>
      <c r="P92" s="1"/>
      <c r="Q92" s="1"/>
      <c r="R92" s="1"/>
    </row>
    <row r="93" spans="1:18" ht="19" thickBot="1" x14ac:dyDescent="0.25">
      <c r="C93" s="10"/>
      <c r="D93" s="10"/>
      <c r="E93" s="41"/>
      <c r="F93" s="41"/>
      <c r="G93" s="41"/>
      <c r="H93" s="41"/>
      <c r="I93" s="42" t="s">
        <v>109</v>
      </c>
      <c r="J93" s="1"/>
      <c r="K93" s="62">
        <f>+K90+K67</f>
        <v>0</v>
      </c>
      <c r="L93" s="1"/>
      <c r="M93" s="68"/>
      <c r="N93" s="1"/>
      <c r="O93" s="1"/>
      <c r="P93" s="1"/>
      <c r="Q93" s="1"/>
      <c r="R93" s="1"/>
    </row>
    <row r="94" spans="1:18" ht="19" thickTop="1" x14ac:dyDescent="0.2">
      <c r="A94" s="58" t="s">
        <v>97</v>
      </c>
      <c r="B94" s="59"/>
      <c r="C94" s="10"/>
      <c r="D94" s="10"/>
      <c r="E94" s="41"/>
      <c r="F94" s="41"/>
      <c r="G94" s="41"/>
      <c r="H94" s="41"/>
      <c r="I94" s="42"/>
      <c r="J94" s="1"/>
      <c r="K94" s="66"/>
      <c r="L94" s="1"/>
      <c r="M94" s="68"/>
      <c r="N94" s="1"/>
      <c r="O94" s="1"/>
      <c r="P94" s="1"/>
      <c r="Q94" s="1"/>
      <c r="R94" s="1"/>
    </row>
    <row r="95" spans="1:18" x14ac:dyDescent="0.2">
      <c r="A95" s="29"/>
      <c r="B95" s="8" t="s">
        <v>78</v>
      </c>
      <c r="C95" s="8"/>
      <c r="D95" s="8"/>
      <c r="E95" s="1"/>
      <c r="F95" s="1"/>
      <c r="G95" s="1"/>
      <c r="H95" s="1"/>
      <c r="I95" s="1"/>
      <c r="J95" s="1"/>
      <c r="K95" s="1"/>
      <c r="L95" s="1"/>
      <c r="M95" s="68"/>
      <c r="N95" s="1"/>
      <c r="O95" s="1"/>
      <c r="P95" s="1"/>
      <c r="Q95" s="1"/>
      <c r="R95" s="1"/>
    </row>
    <row r="96" spans="1:18" x14ac:dyDescent="0.2">
      <c r="A96" s="30">
        <v>1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"/>
      <c r="M96" s="68"/>
      <c r="N96" s="1"/>
      <c r="O96" s="1"/>
      <c r="P96" s="1"/>
      <c r="Q96" s="1"/>
      <c r="R96" s="1"/>
    </row>
    <row r="97" spans="1:24" x14ac:dyDescent="0.2">
      <c r="A97" s="30"/>
      <c r="B97" s="5"/>
      <c r="C97" s="5"/>
      <c r="D97" s="5"/>
      <c r="E97" s="1"/>
      <c r="F97" s="1"/>
      <c r="G97" s="1"/>
      <c r="H97" s="1"/>
      <c r="I97" s="1"/>
      <c r="J97" s="1"/>
      <c r="K97" s="1"/>
      <c r="L97" s="1"/>
      <c r="M97" s="68"/>
      <c r="N97" s="1"/>
      <c r="O97" s="1"/>
      <c r="P97" s="1"/>
      <c r="Q97" s="1"/>
      <c r="R97" s="1"/>
    </row>
    <row r="98" spans="1:24" x14ac:dyDescent="0.2">
      <c r="A98" s="30"/>
      <c r="B98" s="8" t="s">
        <v>79</v>
      </c>
      <c r="C98" s="8"/>
      <c r="D98" s="8"/>
      <c r="E98" s="26"/>
      <c r="F98" s="25"/>
      <c r="G98" s="25"/>
      <c r="H98" s="25"/>
      <c r="I98" s="25"/>
      <c r="J98" s="25"/>
      <c r="K98" s="25"/>
      <c r="L98" s="25"/>
      <c r="M98" s="71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x14ac:dyDescent="0.2">
      <c r="A99" s="30">
        <v>2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25"/>
      <c r="M99" s="71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x14ac:dyDescent="0.2">
      <c r="A100" s="30"/>
      <c r="B100" s="5"/>
      <c r="C100" s="5"/>
      <c r="D100" s="5"/>
      <c r="E100" s="1"/>
      <c r="F100" s="1"/>
      <c r="G100" s="1"/>
      <c r="H100" s="1"/>
      <c r="I100" s="1"/>
      <c r="J100" s="1"/>
      <c r="K100" s="1"/>
      <c r="L100" s="1"/>
      <c r="M100" s="68"/>
      <c r="N100" s="1"/>
      <c r="O100" s="1"/>
      <c r="P100" s="1"/>
      <c r="Q100" s="1"/>
      <c r="R100" s="1"/>
    </row>
    <row r="101" spans="1:24" x14ac:dyDescent="0.2">
      <c r="A101" s="30"/>
      <c r="B101" s="8" t="s">
        <v>80</v>
      </c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68"/>
      <c r="N101" s="1"/>
      <c r="O101" s="1"/>
      <c r="P101" s="1"/>
      <c r="Q101" s="1"/>
      <c r="R101" s="1"/>
    </row>
    <row r="102" spans="1:24" x14ac:dyDescent="0.2">
      <c r="A102" s="30">
        <v>3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"/>
      <c r="M102" s="68"/>
      <c r="N102" s="1"/>
      <c r="O102" s="1"/>
      <c r="P102" s="1"/>
      <c r="Q102" s="1"/>
      <c r="R102" s="1"/>
    </row>
    <row r="103" spans="1:24" x14ac:dyDescent="0.2">
      <c r="A103" s="29"/>
      <c r="B103" s="5"/>
      <c r="C103" s="5"/>
      <c r="D103" s="5"/>
      <c r="E103" s="1"/>
      <c r="F103" s="1"/>
      <c r="G103" s="1"/>
      <c r="H103" s="1"/>
      <c r="I103" s="1"/>
      <c r="J103" s="1"/>
      <c r="K103" s="1"/>
      <c r="L103" s="1"/>
      <c r="M103" s="68"/>
      <c r="N103" s="1"/>
      <c r="O103" s="1"/>
      <c r="P103" s="1"/>
      <c r="Q103" s="1"/>
      <c r="R103" s="1"/>
    </row>
    <row r="104" spans="1:24" x14ac:dyDescent="0.2">
      <c r="A104" s="29"/>
      <c r="C104" s="4" t="s">
        <v>40</v>
      </c>
      <c r="D104" s="99"/>
      <c r="E104" s="99"/>
      <c r="F104" s="12" t="s">
        <v>41</v>
      </c>
      <c r="G104" s="99"/>
      <c r="H104" s="99"/>
      <c r="I104" s="1"/>
      <c r="J104" s="1"/>
      <c r="K104" s="1"/>
      <c r="L104" s="1"/>
      <c r="M104" s="68"/>
      <c r="N104" s="1"/>
      <c r="O104" s="1"/>
      <c r="P104" s="1"/>
      <c r="Q104" s="1"/>
      <c r="R104" s="1"/>
    </row>
    <row r="105" spans="1:24" x14ac:dyDescent="0.2">
      <c r="A105" s="29"/>
      <c r="B105" s="4" t="s">
        <v>42</v>
      </c>
      <c r="C105" s="99"/>
      <c r="D105" s="99"/>
      <c r="E105" s="99"/>
      <c r="F105" s="1"/>
      <c r="G105" s="1"/>
      <c r="H105" s="1"/>
      <c r="I105" s="1"/>
      <c r="J105" s="1"/>
      <c r="K105" s="1"/>
      <c r="L105" s="1"/>
      <c r="M105" s="68"/>
      <c r="N105" s="1"/>
      <c r="O105" s="1"/>
      <c r="P105" s="1"/>
      <c r="Q105" s="1"/>
      <c r="R105" s="1"/>
    </row>
    <row r="106" spans="1:24" x14ac:dyDescent="0.2">
      <c r="A106" s="29"/>
      <c r="B106" s="5"/>
      <c r="C106" s="11"/>
      <c r="D106" s="11"/>
      <c r="E106" s="1"/>
      <c r="F106" s="1"/>
      <c r="G106" s="1"/>
      <c r="H106" s="1"/>
      <c r="I106" s="61"/>
      <c r="J106" s="1"/>
      <c r="K106" s="1"/>
      <c r="L106" s="1"/>
      <c r="M106" s="68"/>
      <c r="N106" s="1"/>
      <c r="O106" s="1"/>
      <c r="P106" s="1"/>
      <c r="Q106" s="1"/>
      <c r="R106" s="1"/>
    </row>
    <row r="107" spans="1:24" x14ac:dyDescent="0.2">
      <c r="A107" s="29"/>
      <c r="B107" s="3" t="s">
        <v>18</v>
      </c>
      <c r="C107" s="11"/>
      <c r="D107" s="11"/>
      <c r="E107" s="1"/>
      <c r="F107" s="1"/>
      <c r="G107" s="1"/>
      <c r="H107" s="1"/>
      <c r="I107" s="1"/>
      <c r="J107" s="1"/>
      <c r="K107" s="1"/>
      <c r="L107" s="1"/>
      <c r="M107" s="68"/>
      <c r="N107" s="1"/>
      <c r="O107" s="1"/>
      <c r="P107" s="1"/>
      <c r="Q107" s="1"/>
      <c r="R107" s="1"/>
    </row>
    <row r="108" spans="1:24" x14ac:dyDescent="0.2">
      <c r="A108" s="29"/>
      <c r="B108" s="11"/>
      <c r="C108" s="11"/>
      <c r="D108" s="11"/>
      <c r="E108" s="1"/>
      <c r="F108" s="1"/>
      <c r="G108" s="1"/>
      <c r="H108" s="1"/>
      <c r="I108" s="1"/>
      <c r="J108" s="1"/>
      <c r="K108" s="1"/>
      <c r="L108" s="1"/>
      <c r="M108" s="68"/>
      <c r="N108" s="1"/>
      <c r="O108" s="1"/>
      <c r="P108" s="1"/>
      <c r="Q108" s="1"/>
      <c r="R108" s="1"/>
    </row>
    <row r="109" spans="1:24" x14ac:dyDescent="0.2">
      <c r="A109" s="29"/>
      <c r="B109" s="27" t="s">
        <v>19</v>
      </c>
      <c r="C109" s="2"/>
      <c r="D109" s="2"/>
      <c r="E109" s="61">
        <f ca="1">TODAY()</f>
        <v>44453</v>
      </c>
      <c r="F109" s="20" t="s">
        <v>115</v>
      </c>
      <c r="G109" s="1"/>
      <c r="H109" s="1"/>
      <c r="I109" s="1"/>
      <c r="J109" s="1"/>
      <c r="K109" s="60" t="s">
        <v>98</v>
      </c>
      <c r="L109" s="1"/>
      <c r="M109" s="68"/>
      <c r="N109" s="1"/>
      <c r="O109" s="1"/>
      <c r="P109" s="1"/>
      <c r="Q109" s="1"/>
      <c r="R109" s="1"/>
    </row>
    <row r="110" spans="1:24" x14ac:dyDescent="0.2">
      <c r="A110" s="2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68"/>
      <c r="N110" s="1"/>
      <c r="O110" s="1"/>
      <c r="P110" s="1"/>
      <c r="Q110" s="1"/>
      <c r="R110" s="1"/>
    </row>
    <row r="111" spans="1:24" x14ac:dyDescent="0.2">
      <c r="A111" s="2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68"/>
      <c r="N111" s="1"/>
      <c r="O111" s="1"/>
      <c r="P111" s="1"/>
      <c r="Q111" s="1"/>
      <c r="R111" s="1"/>
    </row>
    <row r="112" spans="1:24" x14ac:dyDescent="0.2">
      <c r="M112" s="72"/>
    </row>
  </sheetData>
  <sheetProtection algorithmName="SHA-512" hashValue="GTzWgNtLvp2Y/aJeg0k6SOBOR7Qe6tOez0fchjsWhk9Yubat7iZ+kaS3kqWPPJR1Uovjcyun8NY7aK3hzWjAjg==" saltValue="zgmZx92g16L2WaVPCzHoVA==" spinCount="100000" sheet="1" objects="1" scenarios="1"/>
  <protectedRanges>
    <protectedRange sqref="D85 D88" name="B10 YoN"/>
    <protectedRange sqref="D81" name="B6 YoN"/>
    <protectedRange sqref="D79" name="B5 YoN"/>
    <protectedRange sqref="D77" name="B4 YoN"/>
    <protectedRange sqref="D74" name="B3 YoN"/>
    <protectedRange sqref="D71" name="B2 YoN"/>
    <protectedRange sqref="D69" name="B1 YoN"/>
    <protectedRange sqref="E3" name="Year"/>
    <protectedRange sqref="H79" name="B5 Date"/>
    <protectedRange sqref="F79" name="B5 Num"/>
    <protectedRange sqref="H77" name="B4 Date"/>
    <protectedRange sqref="F77" name="B4 Num"/>
    <protectedRange sqref="H74" name="B3 Date"/>
    <protectedRange sqref="F74" name="B3 Num"/>
    <protectedRange sqref="H71" name="B2 Date"/>
    <protectedRange sqref="F71" name="B2 Num"/>
    <protectedRange sqref="H69" name="B1 Date"/>
    <protectedRange sqref="F69" name="B1 Num"/>
    <protectedRange sqref="H65" name="A16 Date"/>
    <protectedRange sqref="F65" name="A16"/>
    <protectedRange sqref="H57" name="A13 Date"/>
    <protectedRange sqref="F57" name="A13 Num"/>
    <protectedRange sqref="H47" name="A9 Date"/>
    <protectedRange sqref="F47" name="A9 Num"/>
    <protectedRange sqref="H44" name="A8 Date"/>
    <protectedRange sqref="F44" name="A8 Num"/>
    <protectedRange sqref="F29" name="A3"/>
    <protectedRange sqref="C3" name="Month"/>
    <protectedRange sqref="C5" name="Club Name"/>
    <protectedRange sqref="G5" name="Church Name"/>
    <protectedRange sqref="C7" name="Club Director"/>
    <protectedRange sqref="G7" name="Dir Email"/>
    <protectedRange sqref="E9" name="Mtg Day"/>
    <protectedRange sqref="G9" name="Time"/>
    <protectedRange sqref="H11" name="Path or Adv Switch"/>
    <protectedRange sqref="F13" name="Number in Club"/>
    <protectedRange sqref="C22:C26" name="Meeting Dates"/>
    <protectedRange sqref="F22:F26" name="Meeting Attendance"/>
    <protectedRange sqref="F30" name="A4"/>
    <protectedRange sqref="F32" name="A5 Num"/>
    <protectedRange sqref="H32" name="A5 Date"/>
    <protectedRange sqref="F36:F39" name="A6"/>
    <protectedRange sqref="F41" name="A7"/>
    <protectedRange sqref="F50" name="A10 Num"/>
    <protectedRange sqref="H50" name="A10 Date"/>
    <protectedRange sqref="F52" name="A11 Num"/>
    <protectedRange sqref="H52" name="A11 Date"/>
    <protectedRange sqref="F54" name="A12 Num"/>
    <protectedRange sqref="H54" name="A12 Date"/>
    <protectedRange sqref="B96" name="Field Trip Summ"/>
    <protectedRange sqref="B99" name="Outreach Summary"/>
    <protectedRange sqref="B102" name="Sooner News Summ"/>
    <protectedRange sqref="D104" name="Prepared By"/>
    <protectedRange sqref="C105" name="Prepared By Email"/>
    <protectedRange sqref="G104" name="Preapared by Phone"/>
    <protectedRange sqref="F79" name="B6 Num"/>
    <protectedRange sqref="H81" name="B6 Date"/>
    <protectedRange sqref="F83" name="B7 Num"/>
    <protectedRange sqref="H83" name="B7 Date"/>
    <protectedRange sqref="F85 F88" name="B10 Num"/>
    <protectedRange sqref="H85 H88" name="B10 Date"/>
    <protectedRange sqref="D83" name="B7 YoN"/>
  </protectedRanges>
  <mergeCells count="13">
    <mergeCell ref="A1:K1"/>
    <mergeCell ref="D104:E104"/>
    <mergeCell ref="G104:H104"/>
    <mergeCell ref="C105:E105"/>
    <mergeCell ref="G5:K5"/>
    <mergeCell ref="C5:E5"/>
    <mergeCell ref="C7:E7"/>
    <mergeCell ref="G7:K7"/>
    <mergeCell ref="G9:I9"/>
    <mergeCell ref="B96:K96"/>
    <mergeCell ref="B102:K102"/>
    <mergeCell ref="B99:K99"/>
    <mergeCell ref="G3:H3"/>
  </mergeCells>
  <hyperlinks>
    <hyperlink ref="B109" r:id="rId1" display="mailto:youth@okla-adventist.org" xr:uid="{00000000-0004-0000-0000-000000000000}"/>
  </hyperlinks>
  <pageMargins left="0.7" right="0.7" top="0.75" bottom="0.75" header="0.3" footer="0.3"/>
  <pageSetup scale="6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1:L41"/>
  <sheetViews>
    <sheetView workbookViewId="0">
      <selection activeCell="F38" sqref="F38"/>
    </sheetView>
  </sheetViews>
  <sheetFormatPr baseColWidth="10" defaultColWidth="8.7109375" defaultRowHeight="16" x14ac:dyDescent="0.2"/>
  <cols>
    <col min="1" max="1" width="2.140625" customWidth="1"/>
    <col min="2" max="2" width="5.42578125" customWidth="1"/>
    <col min="3" max="4" width="4" customWidth="1"/>
    <col min="5" max="5" width="11.42578125" customWidth="1"/>
    <col min="11" max="11" width="10.5703125" customWidth="1"/>
  </cols>
  <sheetData>
    <row r="1" spans="2:12" ht="30" x14ac:dyDescent="0.2">
      <c r="B1" s="31" t="s">
        <v>20</v>
      </c>
      <c r="C1" s="32"/>
      <c r="D1" s="32"/>
      <c r="E1" s="32"/>
      <c r="F1" s="32"/>
      <c r="G1" s="32"/>
      <c r="H1" s="32"/>
      <c r="I1" s="32"/>
      <c r="J1" s="32"/>
      <c r="K1" s="32"/>
    </row>
    <row r="2" spans="2:12" ht="15.75" customHeight="1" x14ac:dyDescent="0.2"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2:12" ht="25" x14ac:dyDescent="0.25">
      <c r="B3" s="103" t="s">
        <v>81</v>
      </c>
      <c r="C3" s="103"/>
      <c r="D3" s="103"/>
      <c r="E3" s="103"/>
    </row>
    <row r="4" spans="2:12" ht="12" customHeight="1" thickBot="1" x14ac:dyDescent="0.25">
      <c r="B4" s="45"/>
    </row>
    <row r="5" spans="2:12" ht="18" x14ac:dyDescent="0.2">
      <c r="B5" s="73" t="s">
        <v>99</v>
      </c>
      <c r="C5" s="74"/>
      <c r="D5" s="74"/>
      <c r="E5" s="74"/>
      <c r="F5" s="74"/>
      <c r="G5" s="74"/>
      <c r="H5" s="74"/>
      <c r="I5" s="74"/>
      <c r="J5" s="74"/>
      <c r="K5" s="75"/>
    </row>
    <row r="6" spans="2:12" ht="19" thickBot="1" x14ac:dyDescent="0.25">
      <c r="B6" s="76" t="s">
        <v>100</v>
      </c>
      <c r="C6" s="77"/>
      <c r="D6" s="77"/>
      <c r="E6" s="77"/>
      <c r="F6" s="77"/>
      <c r="G6" s="77"/>
      <c r="H6" s="77"/>
      <c r="I6" s="77"/>
      <c r="J6" s="77"/>
      <c r="K6" s="78"/>
    </row>
    <row r="8" spans="2:12" ht="18" x14ac:dyDescent="0.2">
      <c r="B8" s="57" t="s">
        <v>82</v>
      </c>
      <c r="C8" s="44" t="s">
        <v>85</v>
      </c>
      <c r="D8" s="44"/>
      <c r="E8" s="44"/>
      <c r="F8" s="44"/>
      <c r="G8" s="44"/>
      <c r="H8" s="44"/>
      <c r="I8" s="44"/>
      <c r="J8" s="44"/>
      <c r="K8" s="44"/>
      <c r="L8" s="44"/>
    </row>
    <row r="9" spans="2:12" ht="18" x14ac:dyDescent="0.2">
      <c r="B9" s="44"/>
      <c r="C9" s="44" t="s">
        <v>83</v>
      </c>
      <c r="D9" s="44"/>
      <c r="E9" s="44"/>
      <c r="F9" s="44"/>
      <c r="G9" s="44"/>
      <c r="H9" s="44"/>
      <c r="I9" s="44"/>
      <c r="J9" s="44"/>
      <c r="K9" s="44"/>
      <c r="L9" s="44"/>
    </row>
    <row r="10" spans="2:12" ht="18" x14ac:dyDescent="0.2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18" x14ac:dyDescent="0.2">
      <c r="B11" s="57" t="s">
        <v>84</v>
      </c>
      <c r="C11" s="44" t="s">
        <v>90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2:12" ht="18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2:12" ht="18" x14ac:dyDescent="0.2">
      <c r="B13" s="57" t="s">
        <v>86</v>
      </c>
      <c r="C13" s="44" t="s">
        <v>87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2:12" ht="18" x14ac:dyDescent="0.2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2:12" ht="18" x14ac:dyDescent="0.2">
      <c r="B15" s="57" t="s">
        <v>88</v>
      </c>
      <c r="C15" s="44" t="s">
        <v>89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2:12" ht="18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2" ht="18" x14ac:dyDescent="0.2">
      <c r="B17" s="57" t="s">
        <v>91</v>
      </c>
      <c r="C17" s="44" t="s">
        <v>120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2:12" ht="18" x14ac:dyDescent="0.2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2:12" ht="18" x14ac:dyDescent="0.2">
      <c r="B19" s="57" t="s">
        <v>93</v>
      </c>
      <c r="C19" s="44" t="s">
        <v>111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2:12" ht="18" x14ac:dyDescent="0.2">
      <c r="B20" s="44"/>
      <c r="C20" s="44" t="s">
        <v>110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2:12" ht="18" x14ac:dyDescent="0.2">
      <c r="B21" s="44"/>
      <c r="C21" s="44" t="s">
        <v>112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2:12" ht="18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2:12" ht="18" x14ac:dyDescent="0.2">
      <c r="B23" s="57" t="s">
        <v>94</v>
      </c>
      <c r="C23" s="44" t="s">
        <v>101</v>
      </c>
      <c r="D23" s="44"/>
      <c r="E23" s="44"/>
      <c r="F23" s="44"/>
      <c r="G23" s="44"/>
      <c r="H23" s="44"/>
      <c r="I23" s="44"/>
      <c r="J23" s="44"/>
      <c r="K23" s="44"/>
      <c r="L23" s="44"/>
    </row>
    <row r="24" spans="2:12" ht="18" x14ac:dyDescent="0.2">
      <c r="B24" s="44"/>
      <c r="C24" s="44" t="s">
        <v>119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2:12" ht="18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2:12" ht="18" x14ac:dyDescent="0.2">
      <c r="B26" s="57" t="s">
        <v>116</v>
      </c>
      <c r="C26" s="44" t="s">
        <v>117</v>
      </c>
      <c r="D26" s="44"/>
      <c r="E26" s="44"/>
      <c r="F26" s="44"/>
      <c r="G26" s="44"/>
      <c r="H26" s="44"/>
      <c r="I26" s="44"/>
      <c r="J26" s="44"/>
      <c r="K26" s="44"/>
      <c r="L26" s="44"/>
    </row>
    <row r="27" spans="2:12" ht="18" x14ac:dyDescent="0.2">
      <c r="B27" s="44"/>
      <c r="C27" s="44" t="s">
        <v>118</v>
      </c>
      <c r="D27" s="44"/>
      <c r="E27" s="44"/>
      <c r="F27" s="44"/>
      <c r="G27" s="44"/>
      <c r="H27" s="44"/>
      <c r="I27" s="44"/>
      <c r="J27" s="44"/>
      <c r="K27" s="44"/>
      <c r="L27" s="44"/>
    </row>
    <row r="28" spans="2:12" ht="18" x14ac:dyDescent="0.2">
      <c r="B28" s="57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2:12" ht="18" x14ac:dyDescent="0.2">
      <c r="B29" s="57" t="s">
        <v>124</v>
      </c>
      <c r="C29" s="44" t="s">
        <v>125</v>
      </c>
      <c r="D29" s="44"/>
      <c r="E29" s="44"/>
      <c r="F29" s="44"/>
      <c r="G29" s="44"/>
      <c r="H29" s="44"/>
      <c r="I29" s="44"/>
      <c r="J29" s="44"/>
      <c r="K29" s="44"/>
      <c r="L29" s="44"/>
    </row>
    <row r="30" spans="2:12" ht="18" x14ac:dyDescent="0.2">
      <c r="B30" s="44"/>
      <c r="C30" s="44" t="s">
        <v>126</v>
      </c>
      <c r="D30" s="44"/>
      <c r="E30" s="44"/>
      <c r="F30" s="44"/>
      <c r="G30" s="44"/>
      <c r="H30" s="44"/>
      <c r="I30" s="44"/>
      <c r="J30" s="44"/>
      <c r="K30" s="44"/>
      <c r="L30" s="44"/>
    </row>
    <row r="31" spans="2:12" ht="18" x14ac:dyDescent="0.2">
      <c r="B31" s="44"/>
      <c r="C31" s="44" t="s">
        <v>127</v>
      </c>
      <c r="D31" s="44"/>
      <c r="E31" s="44"/>
      <c r="F31" s="44"/>
      <c r="G31" s="44"/>
      <c r="H31" s="44"/>
      <c r="I31" s="44"/>
      <c r="J31" s="44"/>
      <c r="K31" s="44"/>
      <c r="L31" s="44"/>
    </row>
    <row r="32" spans="2:12" ht="18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6" spans="3:9" x14ac:dyDescent="0.2">
      <c r="C36" t="s">
        <v>92</v>
      </c>
    </row>
    <row r="37" spans="3:9" ht="17" thickBot="1" x14ac:dyDescent="0.25">
      <c r="D37" s="47">
        <v>1</v>
      </c>
      <c r="E37" s="46">
        <v>2</v>
      </c>
      <c r="F37" s="46">
        <v>3</v>
      </c>
      <c r="G37" s="46">
        <v>4</v>
      </c>
      <c r="H37" s="46">
        <v>5</v>
      </c>
      <c r="I37" s="46">
        <v>6</v>
      </c>
    </row>
    <row r="38" spans="3:9" x14ac:dyDescent="0.2">
      <c r="D38" s="48">
        <v>1</v>
      </c>
      <c r="E38" s="49" t="s">
        <v>95</v>
      </c>
      <c r="F38" s="49">
        <v>56</v>
      </c>
      <c r="G38" s="49">
        <v>7</v>
      </c>
      <c r="H38" s="49">
        <v>85</v>
      </c>
      <c r="I38" s="50">
        <v>113</v>
      </c>
    </row>
    <row r="39" spans="3:9" x14ac:dyDescent="0.2">
      <c r="D39" s="51">
        <v>2</v>
      </c>
      <c r="E39" s="52" t="s">
        <v>96</v>
      </c>
      <c r="F39" s="52">
        <v>28</v>
      </c>
      <c r="G39" s="52">
        <v>4</v>
      </c>
      <c r="H39" s="52">
        <v>48</v>
      </c>
      <c r="I39" s="53">
        <v>65</v>
      </c>
    </row>
    <row r="40" spans="3:9" x14ac:dyDescent="0.2">
      <c r="D40" s="51">
        <v>3</v>
      </c>
      <c r="E40" s="52"/>
      <c r="F40" s="52"/>
      <c r="G40" s="52"/>
      <c r="H40" s="52"/>
      <c r="I40" s="53"/>
    </row>
    <row r="41" spans="3:9" ht="17" thickBot="1" x14ac:dyDescent="0.25">
      <c r="D41" s="54">
        <v>4</v>
      </c>
      <c r="E41" s="55"/>
      <c r="F41" s="55"/>
      <c r="G41" s="55"/>
      <c r="H41" s="55"/>
      <c r="I41" s="56"/>
    </row>
  </sheetData>
  <mergeCells count="1"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Driver</dc:creator>
  <cp:lastModifiedBy>Microsoft Office User</cp:lastModifiedBy>
  <cp:lastPrinted>2020-09-09T18:56:18Z</cp:lastPrinted>
  <dcterms:created xsi:type="dcterms:W3CDTF">2017-10-03T22:57:54Z</dcterms:created>
  <dcterms:modified xsi:type="dcterms:W3CDTF">2021-09-14T18:52:28Z</dcterms:modified>
</cp:coreProperties>
</file>